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9480" windowHeight="4785" tabRatio="671" firstSheet="8" activeTab="8"/>
  </bookViews>
  <sheets>
    <sheet name="Section1" sheetId="1" state="veryHidden" r:id="rId1"/>
    <sheet name="Section2" sheetId="2" state="veryHidden" r:id="rId2"/>
    <sheet name="Section3" sheetId="3" state="veryHidden" r:id="rId3"/>
    <sheet name="Section4" sheetId="4" state="veryHidden" r:id="rId4"/>
    <sheet name="Section5" sheetId="5" state="veryHidden" r:id="rId5"/>
    <sheet name="Section 2 (Est.)" sheetId="6" state="veryHidden" r:id="rId6"/>
    <sheet name="Section 3 (Est.)" sheetId="7" state="veryHidden" r:id="rId7"/>
    <sheet name="Validity Checks" sheetId="8" state="veryHidden" r:id="rId8"/>
    <sheet name="Macros" sheetId="9" r:id="rId9"/>
  </sheets>
  <definedNames>
    <definedName name="_xlnm.Print_Area" localSheetId="5">'Section 2 (Est.)'!$A$1:$M$45</definedName>
    <definedName name="_xlnm.Print_Area" localSheetId="6">'Section 3 (Est.)'!$A$1:$E$34</definedName>
    <definedName name="_xlnm.Print_Area" localSheetId="0">'Section1'!$A$1:$K$41</definedName>
    <definedName name="_xlnm.Print_Area" localSheetId="1">'Section2'!$A$1:$M$46</definedName>
    <definedName name="_xlnm.Print_Area" localSheetId="2">'Section3'!$A$1:$E$36</definedName>
    <definedName name="_xlnm.Print_Area" localSheetId="3">'Section4'!$A$1:$P$80</definedName>
    <definedName name="_xlnm.Print_Area" localSheetId="7">'Validity Checks'!$A$2:$A$28</definedName>
  </definedNames>
  <calcPr fullCalcOnLoad="1"/>
</workbook>
</file>

<file path=xl/sharedStrings.xml><?xml version="1.0" encoding="utf-8"?>
<sst xmlns="http://schemas.openxmlformats.org/spreadsheetml/2006/main" count="715" uniqueCount="236">
  <si>
    <t>Institution:</t>
  </si>
  <si>
    <t>Respondent Name:</t>
  </si>
  <si>
    <t>Phone Number:</t>
  </si>
  <si>
    <t>E-Mail Address:</t>
  </si>
  <si>
    <t>MEN</t>
  </si>
  <si>
    <t>WOMEN</t>
  </si>
  <si>
    <t>(1)</t>
  </si>
  <si>
    <t>(2)</t>
  </si>
  <si>
    <t>(3)</t>
  </si>
  <si>
    <t>(4)</t>
  </si>
  <si>
    <t>(5)</t>
  </si>
  <si>
    <t>(6)</t>
  </si>
  <si>
    <t>(7)</t>
  </si>
  <si>
    <t>(8)</t>
  </si>
  <si>
    <t>(9)</t>
  </si>
  <si>
    <t>(10)</t>
  </si>
  <si>
    <t>Academic Rank</t>
  </si>
  <si>
    <t>Number of Faculty</t>
  </si>
  <si>
    <t>Total Contracted Salaries ($)</t>
  </si>
  <si>
    <t>Not Tenure-Track</t>
  </si>
  <si>
    <t>On Tenure-Track</t>
  </si>
  <si>
    <t>Tenured</t>
  </si>
  <si>
    <t>Part a.  Faculty on 9-Month Contracts (i.e., regardless of number of salary installments)</t>
  </si>
  <si>
    <t>1.  Professor</t>
  </si>
  <si>
    <t>2.  Associate</t>
  </si>
  <si>
    <t>3.  Assistant</t>
  </si>
  <si>
    <t>4.  Instructor</t>
  </si>
  <si>
    <t>5.  Lecturer</t>
  </si>
  <si>
    <t>6.  No Rank</t>
  </si>
  <si>
    <t>7.  TOTAL</t>
  </si>
  <si>
    <t>Part b.  Faculty on 12-Month Contracts (i.e., on actual basis, no conversion)</t>
  </si>
  <si>
    <t>PROFESSOR</t>
  </si>
  <si>
    <t>ASSOCIATE</t>
  </si>
  <si>
    <t>ASSISTANT</t>
  </si>
  <si>
    <t>INSTRUCTOR</t>
  </si>
  <si>
    <t>LECTURER</t>
  </si>
  <si>
    <t>NO RANK</t>
  </si>
  <si>
    <t>Major
Benefits</t>
  </si>
  <si>
    <t>Total Expenditure</t>
  </si>
  <si>
    <t>No. Cov.</t>
  </si>
  <si>
    <t>BENEFITS AS PERCENT OF SALARY</t>
  </si>
  <si>
    <t xml:space="preserve"> BENEFITS AVERAGE</t>
  </si>
  <si>
    <t>Part a.  Faculty on 9-Month Contracts (i.e., regardless of number of installments)</t>
  </si>
  <si>
    <t>ALL RANKS</t>
  </si>
  <si>
    <t>1.  Retirement</t>
  </si>
  <si>
    <t>2.  Medical</t>
  </si>
  <si>
    <t>*Benefits in kind reported under "Other" are those with cash alternatives (e.g., moving, travel, housing, etc.)</t>
  </si>
  <si>
    <t>**Benefits that are not computed as a percentage of salary are not subject to conversion (medical, disability, tuition, dental, unemployment, other)</t>
  </si>
  <si>
    <t>Please refer to instructions for complete definitions.</t>
  </si>
  <si>
    <t>Part a.  Full-time Faculty on 9-Month Contracts</t>
  </si>
  <si>
    <t>Number of Continuing Faculty</t>
  </si>
  <si>
    <t>Total Salary Outlays</t>
  </si>
  <si>
    <t>Percentage Increase</t>
  </si>
  <si>
    <t>Part b.  Full-time Faculty on 12-Month Contracts</t>
  </si>
  <si>
    <t>(Pr.=Professor, Ao.=Associate, Ai.=Assistant, In.=Instructor, Le.=Lecturer, and NR=No Rank)</t>
  </si>
  <si>
    <t>These cells are used in the "Validity Checks" worksheet</t>
  </si>
  <si>
    <t>Salary</t>
  </si>
  <si>
    <t>9-Month</t>
  </si>
  <si>
    <t>12-Month</t>
  </si>
  <si>
    <t>Intervals</t>
  </si>
  <si>
    <t>Pr.</t>
  </si>
  <si>
    <t>Ao.</t>
  </si>
  <si>
    <t>Ai.</t>
  </si>
  <si>
    <t>In.</t>
  </si>
  <si>
    <t>Le.</t>
  </si>
  <si>
    <t>NR</t>
  </si>
  <si>
    <t>1.</t>
  </si>
  <si>
    <t>$270,000 and Over</t>
  </si>
  <si>
    <t>2.</t>
  </si>
  <si>
    <t>-</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</si>
  <si>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</si>
  <si>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</si>
  <si>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</si>
  <si>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</si>
  <si>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</si>
  <si>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</si>
  <si>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</si>
  <si>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</si>
  <si>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</si>
  <si>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</si>
  <si>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</si>
  <si>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</si>
  <si>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</si>
  <si>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</si>
  <si>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</si>
  <si>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</si>
  <si>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</si>
  <si>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</si>
  <si>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</si>
  <si>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</si>
  <si>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</si>
  <si>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</si>
  <si>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</si>
  <si>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</si>
  <si>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</si>
  <si>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</si>
  <si>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</si>
  <si>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</si>
  <si>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</si>
  <si>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</si>
  <si>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</si>
  <si>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</si>
  <si>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</si>
  <si>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</si>
  <si>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</si>
  <si>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</si>
  <si>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</si>
  <si>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</si>
  <si>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</si>
  <si>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</si>
  <si>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</si>
  <si>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</si>
  <si>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</si>
  <si>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</si>
  <si>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</si>
  <si>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</si>
  <si>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</si>
  <si>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</si>
  <si>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</si>
  <si>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</si>
  <si>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</si>
  <si>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</si>
  <si>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</si>
  <si>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</si>
  <si>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</si>
  <si>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</si>
  <si>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</si>
  <si>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</si>
  <si>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</si>
  <si>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</si>
  <si>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</si>
  <si>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</si>
  <si>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</si>
  <si>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</si>
  <si>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</si>
  <si>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</si>
  <si>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</si>
  <si>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</si>
  <si>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</si>
  <si>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</si>
  <si>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</si>
  <si>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</si>
  <si>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Below 30,000</t>
  </si>
  <si>
    <t>75.</t>
  </si>
  <si>
    <t>TOTAL</t>
  </si>
  <si>
    <t>Total</t>
  </si>
  <si>
    <t>INSTRCUTOR</t>
  </si>
  <si>
    <t>**Benefits which are not computed as a percentage of salary are not subject to conversion (e.g., medical, tuition, etc.)</t>
  </si>
  <si>
    <t>Part a.  Faculty on 9-Month Contracts</t>
  </si>
  <si>
    <t>Part b.  Faculty on 12-Month Contracts</t>
  </si>
  <si>
    <t>Sec IV</t>
  </si>
  <si>
    <t>Sec IV / Sec I  Outlays</t>
  </si>
  <si>
    <t>Total Faculty</t>
  </si>
  <si>
    <t>Tenure Status</t>
  </si>
  <si>
    <t>Average
Men</t>
  </si>
  <si>
    <t>Average Women</t>
  </si>
  <si>
    <t>Outlays</t>
  </si>
  <si>
    <t>Benefits No.</t>
  </si>
  <si>
    <t>Cont. Faculty</t>
  </si>
  <si>
    <t>Current Yr. Outlays</t>
  </si>
  <si>
    <t>Percent Increase</t>
  </si>
  <si>
    <t>No. Faculty</t>
  </si>
  <si>
    <t>Estimated Outlays</t>
  </si>
  <si>
    <t xml:space="preserve">Difference </t>
  </si>
  <si>
    <t>Combined converted</t>
  </si>
  <si>
    <t xml:space="preserve">President/Chancellor </t>
  </si>
  <si>
    <t>Chief Administration Officer</t>
  </si>
  <si>
    <t>Chief Development Officer</t>
  </si>
  <si>
    <t>Chief Financial Officer</t>
  </si>
  <si>
    <t>Chief Academic Officer</t>
  </si>
  <si>
    <t>Base Salary</t>
  </si>
  <si>
    <t>Supplement</t>
  </si>
  <si>
    <t>Note:  Please refer to Instructions</t>
  </si>
  <si>
    <t>Data Entry Validity Checks for Various Sections (See Instructions)</t>
  </si>
  <si>
    <t>Section III.
Continuing Faculty</t>
  </si>
  <si>
    <t>Section I. Salary and Tenure Status</t>
  </si>
  <si>
    <t>Sect. II</t>
  </si>
  <si>
    <t>Please complete the following fields to ensure proper identification of this file.</t>
  </si>
  <si>
    <t>Conversion factor for 12-month faculty salaries (see instructions):</t>
  </si>
  <si>
    <t>Part c.  (Calculates automatically) 9-Month plus 12-Month Converted</t>
  </si>
  <si>
    <t>Part c.  (Calculates automatically) 9-Month plus 12-Month converted**</t>
  </si>
  <si>
    <t>Part c.  (Calculates automatically) 9-Month plus 12-Month converted</t>
  </si>
  <si>
    <t>Part c.  (Calculates automatically) 9-Month plus 12-Month contracts converted</t>
  </si>
  <si>
    <t>For those institutions not able to complete columns (1), (2), or (3), see the instructions and the Section III (Estimate) tab.</t>
  </si>
  <si>
    <t>3.  Dental</t>
  </si>
  <si>
    <t>5.  Disability</t>
  </si>
  <si>
    <t>6.  Tuition</t>
  </si>
  <si>
    <t>7.  FICA</t>
  </si>
  <si>
    <t>8.  Unemployment</t>
  </si>
  <si>
    <t>9.  Group Life</t>
  </si>
  <si>
    <t>10.  Worker's Comp.</t>
  </si>
  <si>
    <t>11.  Other*</t>
  </si>
  <si>
    <t>12.  TOTAL</t>
  </si>
  <si>
    <r>
      <t>4. (</t>
    </r>
    <r>
      <rPr>
        <b/>
        <sz val="10"/>
        <rFont val="Times New Roman"/>
        <family val="1"/>
      </rPr>
      <t>Optional</t>
    </r>
    <r>
      <rPr>
        <sz val="10"/>
        <rFont val="Times New Roman"/>
        <family val="1"/>
      </rPr>
      <t>) Medical
    combined w/dental</t>
    </r>
  </si>
  <si>
    <t>2.  Medical**</t>
  </si>
  <si>
    <t>3.  Dental**</t>
  </si>
  <si>
    <r>
      <t>4. (</t>
    </r>
    <r>
      <rPr>
        <b/>
        <sz val="10"/>
        <rFont val="Times New Roman"/>
        <family val="1"/>
      </rPr>
      <t>Optional</t>
    </r>
    <r>
      <rPr>
        <sz val="10"/>
        <rFont val="Times New Roman"/>
        <family val="1"/>
      </rPr>
      <t>) Medical
combined w/dental**</t>
    </r>
  </si>
  <si>
    <t>5.  Disability**</t>
  </si>
  <si>
    <t>6.  Tuition**</t>
  </si>
  <si>
    <t>8.  Unemployment**</t>
  </si>
  <si>
    <t>4. (Optional) Medical
    combined w/dental</t>
  </si>
  <si>
    <r>
      <t>4. (</t>
    </r>
    <r>
      <rPr>
        <b/>
        <sz val="10"/>
        <color indexed="56"/>
        <rFont val="Times New Roman"/>
        <family val="1"/>
      </rPr>
      <t>Optional</t>
    </r>
    <r>
      <rPr>
        <sz val="10"/>
        <color indexed="56"/>
        <rFont val="Times New Roman"/>
        <family val="1"/>
      </rPr>
      <t>) Medical
    combined w/dental</t>
    </r>
  </si>
  <si>
    <t>4.  Combined Medical/Dental</t>
  </si>
  <si>
    <t>Unit ID:</t>
  </si>
  <si>
    <t>Part b.  Faculty on 12-Month Contracts (give actual amounts here and enter conversion factor below)</t>
  </si>
  <si>
    <t>Please include all faculty members reported in section 1. If both 9-month and 12-month contracts are reported in section 1, please use the same format here.</t>
  </si>
  <si>
    <t>American Association of University Professors
Faculty Compensation Survey 2010-11</t>
  </si>
  <si>
    <t>Section 1: Number, Total Salaries, and Tenure Status of Full-Time Instructional Faculty, 2010-11</t>
  </si>
  <si>
    <t>Section 2: Major Benefits for Full-Time Instructional Faculty, 2010-11</t>
  </si>
  <si>
    <t>Totals by Rank</t>
  </si>
  <si>
    <t>If reporting by rank, use the cells below. Otherwise, use "Undifferentiated Rank" to the right</t>
  </si>
  <si>
    <t>UNDIFFERENTIATED RANK</t>
  </si>
  <si>
    <t>Section 3: Salaries and Percentage Increase for Continuing Instructional Faculty, 2010-11</t>
  </si>
  <si>
    <r>
      <t xml:space="preserve">Please Note: </t>
    </r>
    <r>
      <rPr>
        <sz val="11"/>
        <rFont val="Times New Roman"/>
        <family val="1"/>
      </rPr>
      <t>Individuals reported in Column (1) should be only those who held faculty positions in both 2010-11 and</t>
    </r>
  </si>
  <si>
    <r>
      <t xml:space="preserve">2009-10. This number will almost always be smaller than that in Section 1 of this report. </t>
    </r>
    <r>
      <rPr>
        <b/>
        <sz val="11"/>
        <rFont val="Times New Roman"/>
        <family val="1"/>
      </rPr>
      <t>Report individuals</t>
    </r>
  </si>
  <si>
    <r>
      <t>in the row for the rank the person held in 2009-10</t>
    </r>
    <r>
      <rPr>
        <sz val="11"/>
        <rFont val="Times New Roman"/>
        <family val="1"/>
      </rPr>
      <t>. If you have questions, see the instructions or contact AAUP.</t>
    </r>
  </si>
  <si>
    <r>
      <t xml:space="preserve">in </t>
    </r>
    <r>
      <rPr>
        <b/>
        <sz val="8"/>
        <color indexed="10"/>
        <rFont val="Times New Roman"/>
        <family val="1"/>
      </rPr>
      <t>2009-10</t>
    </r>
  </si>
  <si>
    <t xml:space="preserve"> (2) Current Yr. (2010-11)</t>
  </si>
  <si>
    <t>(3) Previous Yr. (2009-10)</t>
  </si>
  <si>
    <t>Section 4: Distribution of Full-Time Instructional Faculty, 2010-11</t>
  </si>
  <si>
    <t>Section 5: Compensation for Senior Administrators</t>
  </si>
  <si>
    <t>Instructions:</t>
  </si>
  <si>
    <t>For each administrative position, enter the annual amounts for 2010; report amounts for one individual only and for the institution specified in this data file. Use the most current figures available and convert partial-year figures to an annual basis.</t>
  </si>
  <si>
    <t>“Base Salary” is the contractual base salary provided by the institution. “Supplement” is the cash value of any supplemental compensation provided by the institution or a private foundation. Include additional direct compensation supplementing the base salary, including bonuses or deferred compensation, which might come from the institution itself, directly from state government, or from an affiliated private foundation. Do not include housing, entertainment, travel allowances or general expense accounts, club memberships, or tuition allowances for dependents.</t>
  </si>
  <si>
    <t>Confidentiality Notice:</t>
  </si>
  <si>
    <t>The figures supplied in this section will be used for aggregate calculations only; they will not be published or disclosed for individual institutions.</t>
  </si>
  <si>
    <r>
      <t xml:space="preserve">Section 2 -- Estimating Benefits by Rank, 2010-11
</t>
    </r>
    <r>
      <rPr>
        <sz val="12"/>
        <rFont val="Times New Roman"/>
        <family val="1"/>
      </rPr>
      <t>(</t>
    </r>
    <r>
      <rPr>
        <i/>
        <sz val="12"/>
        <rFont val="Times New Roman"/>
        <family val="1"/>
      </rPr>
      <t>Use of this worksheet is optional, and applies only if benefits by rank are not available; see instructions before completing</t>
    </r>
    <r>
      <rPr>
        <sz val="12"/>
        <rFont val="Times New Roman"/>
        <family val="1"/>
      </rPr>
      <t>)</t>
    </r>
  </si>
  <si>
    <r>
      <t xml:space="preserve">Section 3 -- Estimating Percentage Increase for Continuing Instructional Faculty, 2010-11
</t>
    </r>
    <r>
      <rPr>
        <sz val="12"/>
        <rFont val="Times New Roman"/>
        <family val="1"/>
      </rPr>
      <t>(</t>
    </r>
    <r>
      <rPr>
        <i/>
        <sz val="12"/>
        <rFont val="Times New Roman"/>
        <family val="1"/>
      </rPr>
      <t>Complete only if actual salary amounts are not available; see instructions before completing</t>
    </r>
    <r>
      <rPr>
        <sz val="12"/>
        <rFont val="Times New Roman"/>
        <family val="1"/>
      </rPr>
      <t>)</t>
    </r>
  </si>
  <si>
    <t>Survey Year:</t>
  </si>
  <si>
    <t>In order to use this data file, please enable macros. In the “Security Warning” line above, click the Options button, choose “Enable this content” and then click OK.</t>
  </si>
  <si>
    <r>
      <rPr>
        <b/>
        <sz val="10"/>
        <color indexed="10"/>
        <rFont val="Times New Roman"/>
        <family val="1"/>
      </rPr>
      <t>Note on copy/paste:</t>
    </r>
    <r>
      <rPr>
        <b/>
        <sz val="10"/>
        <rFont val="Times New Roman"/>
        <family val="1"/>
      </rPr>
      <t xml:space="preserve"> Improperly formatted data may create problems for the validation checks and formulas built into this file. For best results, if you want to copy data from another source-including another Excel file-use only the "Paste Values" function. If you paste in values with decimal points or commas, the file may not function properly. If you need help with this feature, please contact AAUP Research.
</t>
    </r>
  </si>
  <si>
    <t>Application Ver 1.7.2</t>
  </si>
  <si>
    <t>Florida Agricultural and Mechanical University</t>
  </si>
  <si>
    <t>Kwadwo Owusu-Aduemiri, Director of Institutional Research</t>
  </si>
  <si>
    <t>850-412-5156</t>
  </si>
  <si>
    <t>oir@famu.edu</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</si>
</sst>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0.0%"/>
    <numFmt numFmtId="169" formatCode="00"/>
    <numFmt numFmtId="170" formatCode="&quot;$&quot;#,##0"/>
    <numFmt numFmtId="171" formatCode="&quot;Line&quot;\ 0"/>
    <numFmt numFmtId="172" formatCode="0.0"/>
    <numFmt numFmtId="173" formatCode="00000"/>
    <numFmt numFmtId="174" formatCode="0.000"/>
    <numFmt numFmtId="175" formatCode="0.0000"/>
    <numFmt numFmtId="176" formatCode="0.00000"/>
    <numFmt numFmtId="177" formatCode="_(&quot;$&quot;* #,##0.0_);_(&quot;$&quot;* \(#,##0.0\);_(&quot;$&quot;* &quot;-&quot;??_);_(@_)"/>
    <numFmt numFmtId="178" formatCode="_(&quot;$&quot;* #,##0_);_(&quot;$&quot;* \(#,##0\);_(&quot;$&quot;* &quot;-&quot;??_);_(@_)"/>
    <numFmt numFmtId="179" formatCode="[&lt;=9999999]###\-####;\(###\)\ ###\-####"/>
    <numFmt numFmtId="180" formatCode="_(* #,##0.0_);_(* \(#,##0.0\);_(* &quot;-&quot;?_);_(@_)"/>
    <numFmt numFmtId="181" formatCode="&quot;Yes&quot;;&quot;Yes&quot;;&quot;No&quot;"/>
    <numFmt numFmtId="182" formatCode="&quot;True&quot;;&quot;True&quot;;&quot;False&quot;"/>
    <numFmt numFmtId="183" formatCode="&quot;On&quot;;&quot;On&quot;;&quot;Off&quot;"/>
    <numFmt numFmtId="184" formatCode="[$€-2]\ #,##0.00_);[Red]\([$€-2]\ #,##0.00\)"/>
    <numFmt numFmtId="185" formatCode="0.00000000000"/>
    <numFmt numFmtId="186" formatCode="0.###########"/>
    <numFmt numFmtId="187" formatCode="##########"/>
    <numFmt numFmtId="188" formatCode="[$-409]h:mm:ss\ AM/PM"/>
    <numFmt numFmtId="189" formatCode="[$-409]dddd\,\ mmmm\ dd\,\ yyyy"/>
    <numFmt numFmtId="190" formatCode="0.??????????"/>
    <numFmt numFmtId="191" formatCode="0.???????????"/>
  </numFmts>
  <fonts count="82">
    <font>
      <sz val="10"/>
      <name val="Arial"/>
      <family val="0"/>
    </font>
    <font>
      <b/>
      <sz val="10"/>
      <name val="Arial"/>
      <family val="0"/>
    </font>
    <font>
      <i/>
      <sz val="10"/>
      <name val="Arial"/>
      <family val="0"/>
    </font>
    <font>
      <b/>
      <i/>
      <sz val="10"/>
      <name val="Arial"/>
      <family val="0"/>
    </font>
    <font>
      <b/>
      <sz val="10"/>
      <name val="Times New Roman"/>
      <family val="1"/>
    </font>
    <font>
      <b/>
      <sz val="12"/>
      <name val="Times New Roman"/>
      <family val="1"/>
    </font>
    <font>
      <sz val="10"/>
      <name val="Times New Roman"/>
      <family val="1"/>
    </font>
    <font>
      <b/>
      <sz val="8"/>
      <name val="Times New Roman"/>
      <family val="1"/>
    </font>
    <font>
      <sz val="10"/>
      <name val="Courier New"/>
      <family val="3"/>
    </font>
    <font>
      <i/>
      <sz val="10"/>
      <name val="Times New Roman"/>
      <family val="1"/>
    </font>
    <font>
      <sz val="10"/>
      <color indexed="33"/>
      <name val="Arial"/>
      <family val="2"/>
    </font>
    <font>
      <sz val="10"/>
      <color indexed="8"/>
      <name val="Times New Roman"/>
      <family val="1"/>
    </font>
    <font>
      <sz val="10"/>
      <color indexed="8"/>
      <name val="Arial"/>
      <family val="2"/>
    </font>
    <font>
      <b/>
      <sz val="10"/>
      <color indexed="33"/>
      <name val="Courier New"/>
      <family val="3"/>
    </font>
    <font>
      <b/>
      <sz val="10"/>
      <color indexed="14"/>
      <name val="Courier New"/>
      <family val="3"/>
    </font>
    <font>
      <sz val="9"/>
      <name val="Times New Roman"/>
      <family val="1"/>
    </font>
    <font>
      <b/>
      <i/>
      <sz val="10"/>
      <name val="Times New Roman"/>
      <family val="1"/>
    </font>
    <font>
      <b/>
      <sz val="9"/>
      <name val="Times New Roman"/>
      <family val="1"/>
    </font>
    <font>
      <b/>
      <sz val="10"/>
      <color indexed="10"/>
      <name val="Arial"/>
      <family val="2"/>
    </font>
    <font>
      <b/>
      <sz val="10"/>
      <color indexed="17"/>
      <name val="Arial"/>
      <family val="2"/>
    </font>
    <font>
      <b/>
      <sz val="12"/>
      <color indexed="17"/>
      <name val="Times New Roman"/>
      <family val="1"/>
    </font>
    <font>
      <sz val="10"/>
      <color indexed="17"/>
      <name val="Times New Roman"/>
      <family val="1"/>
    </font>
    <font>
      <b/>
      <sz val="10"/>
      <color indexed="17"/>
      <name val="Times New Roman"/>
      <family val="1"/>
    </font>
    <font>
      <b/>
      <sz val="8"/>
      <color indexed="17"/>
      <name val="Times New Roman"/>
      <family val="1"/>
    </font>
    <font>
      <b/>
      <sz val="10"/>
      <color indexed="17"/>
      <name val="Courier New"/>
      <family val="3"/>
    </font>
    <font>
      <sz val="10"/>
      <color indexed="17"/>
      <name val="Arial"/>
      <family val="2"/>
    </font>
    <font>
      <sz val="9"/>
      <color indexed="17"/>
      <name val="Times New Roman"/>
      <family val="1"/>
    </font>
    <font>
      <sz val="10"/>
      <color indexed="14"/>
      <name val="Courier New"/>
      <family val="3"/>
    </font>
    <font>
      <sz val="9"/>
      <color indexed="14"/>
      <name val="Times New Roman"/>
      <family val="1"/>
    </font>
    <font>
      <sz val="10"/>
      <color indexed="56"/>
      <name val="Times New Roman"/>
      <family val="1"/>
    </font>
    <font>
      <u val="single"/>
      <sz val="10"/>
      <color indexed="12"/>
      <name val="Arial"/>
      <family val="2"/>
    </font>
    <font>
      <u val="single"/>
      <sz val="10"/>
      <color indexed="36"/>
      <name val="Arial"/>
      <family val="2"/>
    </font>
    <font>
      <b/>
      <sz val="12"/>
      <name val="Bookman Old Style"/>
      <family val="1"/>
    </font>
    <font>
      <b/>
      <sz val="12"/>
      <name val="Arial"/>
      <family val="2"/>
    </font>
    <font>
      <b/>
      <sz val="11"/>
      <name val="Times New Roman"/>
      <family val="1"/>
    </font>
    <font>
      <sz val="11"/>
      <name val="Times New Roman"/>
      <family val="1"/>
    </font>
    <font>
      <b/>
      <sz val="10"/>
      <color indexed="10"/>
      <name val="Courier New"/>
      <family val="3"/>
    </font>
    <font>
      <b/>
      <sz val="8"/>
      <color indexed="10"/>
      <name val="Times New Roman"/>
      <family val="1"/>
    </font>
    <font>
      <sz val="12"/>
      <name val="Times New Roman"/>
      <family val="1"/>
    </font>
    <font>
      <i/>
      <sz val="11"/>
      <name val="Times New Roman"/>
      <family val="1"/>
    </font>
    <font>
      <i/>
      <sz val="12"/>
      <name val="Times New Roman"/>
      <family val="1"/>
    </font>
    <font>
      <b/>
      <sz val="10"/>
      <color indexed="56"/>
      <name val="Times New Roman"/>
      <family val="1"/>
    </font>
    <font>
      <b/>
      <sz val="14"/>
      <name val="Times New Roman"/>
      <family val="1"/>
    </font>
    <font>
      <sz val="14"/>
      <name val="Arial Rounded MT Bold"/>
      <family val="2"/>
    </font>
    <font>
      <sz val="8"/>
      <name val="Arial"/>
      <family val="2"/>
    </font>
    <font>
      <b/>
      <sz val="10"/>
      <color indexed="10"/>
      <name val="Times New Roman"/>
      <family val="1"/>
    </font>
    <font>
      <sz val="10"/>
      <color indexed="9"/>
      <name val="Arial"/>
      <family val="2"/>
    </font>
    <font>
      <sz val="11"/>
      <color indexed="9"/>
      <name val="Calibri"/>
      <family val="2"/>
    </font>
    <font>
      <sz val="11"/>
      <color indexed="8"/>
      <name val="Calibri"/>
      <family val="2"/>
    </font>
    <font>
      <sz val="11"/>
      <color indexed="20"/>
      <name val="Calibri"/>
      <family val="2"/>
    </font>
    <font>
      <b/>
      <sz val="11"/>
      <color indexed="10"/>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0"/>
      <color theme="1"/>
      <name val="Arial"/>
      <family val="2"/>
    </font>
    <font>
      <sz val="10"/>
      <color theme="0"/>
      <name val="Arial"/>
      <family val="2"/>
    </font>
    <font>
      <sz val="11"/>
      <color theme="0"/>
      <name val="Calibri"/>
      <family val="2"/>
    </font>
    <font>
      <sz val="11"/>
      <color theme="1"/>
      <name val="Calibri"/>
      <family val="2"/>
    </font>
    <font>
      <sz val="11"/>
      <color rgb="FF9C0006"/>
      <name val="Calibri"/>
      <family val="2"/>
    </font>
    <font>
      <b/>
      <sz val="11"/>
      <color rgb="FFFA7D00"/>
      <name val="Calibri"/>
      <family val="2"/>
    </font>
    <font>
      <b/>
      <sz val="11"/>
      <color theme="0"/>
      <name val="Calibri"/>
      <family val="2"/>
    </font>
    <font>
      <b/>
      <sz val="11"/>
      <color theme="1"/>
      <name val="Calibri"/>
      <family val="2"/>
    </font>
    <font>
      <i/>
      <sz val="10"/>
      <color rgb="FF7F7F7F"/>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theme="0"/>
        <bgColor theme="4" tint="0.19999000430107117"/>
      </patternFill>
    </fill>
    <fill>
      <patternFill patternType="lightUp">
        <fgColor theme="0"/>
        <bgColor theme="5" tint="0.19999000430107117"/>
      </patternFill>
    </fill>
    <fill>
      <patternFill patternType="lightUp">
        <fgColor theme="0"/>
        <bgColor theme="6" tint="0.1999900043010711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fgColor indexed="43"/>
      </patternFill>
    </fill>
    <fill>
      <patternFill patternType="gray125">
        <fgColor indexed="43"/>
        <bgColor indexed="26"/>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rgb="FFFFFFFF"/>
        <bgColor indexed="64"/>
      </patternFill>
    </fill>
    <fill>
      <patternFill patternType="solid">
        <fgColor rgb="FFFFFFFF"/>
        <bgColor indexed="64"/>
      </patternFill>
    </fill>
    <fill>
      <patternFill patternType="gray125">
        <fgColor indexed="43"/>
        <bgColor rgb="FFFFFFCC"/>
      </patternFill>
    </fill>
    <fill>
      <patternFill patternType="solid">
        <fgColor indexed="9"/>
        <bgColor indexed="64"/>
      </patternFill>
    </fill>
    <fill>
      <patternFill patternType="solid">
        <fgColor indexed="53"/>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style="thin"/>
      <bottom style="thin"/>
    </border>
    <border>
      <left>
        <color indexed="63"/>
      </left>
      <right>
        <color indexed="63"/>
      </right>
      <top style="thick"/>
      <bottom style="thick"/>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double"/>
      <bottom style="medium"/>
    </border>
    <border>
      <left>
        <color indexed="63"/>
      </left>
      <right style="thin"/>
      <top style="double"/>
      <bottom style="medium"/>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medium"/>
      <right>
        <color indexed="63"/>
      </right>
      <top style="thick"/>
      <bottom style="thin"/>
    </border>
    <border>
      <left>
        <color indexed="63"/>
      </left>
      <right style="medium"/>
      <top style="thick"/>
      <bottom style="thin"/>
    </border>
    <border>
      <left style="thin"/>
      <right style="medium"/>
      <top>
        <color indexed="63"/>
      </top>
      <bottom style="medium"/>
    </border>
    <border>
      <left style="thin"/>
      <right style="medium"/>
      <top style="medium"/>
      <bottom>
        <color indexed="63"/>
      </bottom>
    </border>
    <border>
      <left style="thin"/>
      <right style="thin"/>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medium"/>
      <right style="thin"/>
      <top style="thin"/>
      <bottom style="thin"/>
    </border>
    <border>
      <left style="thin"/>
      <right style="thin"/>
      <top style="double"/>
      <bottom style="medium"/>
    </border>
    <border>
      <left>
        <color indexed="63"/>
      </left>
      <right style="medium"/>
      <top style="double"/>
      <bottom style="medium"/>
    </border>
    <border>
      <left style="thin"/>
      <right style="medium"/>
      <top style="medium"/>
      <bottom style="thin"/>
    </border>
    <border>
      <left style="thin"/>
      <right style="medium"/>
      <top style="thin"/>
      <bottom style="medium"/>
    </border>
    <border>
      <left>
        <color indexed="63"/>
      </left>
      <right>
        <color indexed="63"/>
      </right>
      <top style="thin"/>
      <bottom style="double"/>
    </border>
    <border>
      <left>
        <color indexed="63"/>
      </left>
      <right style="thin"/>
      <top style="thin"/>
      <bottom style="double"/>
    </border>
    <border>
      <left>
        <color indexed="63"/>
      </left>
      <right style="thin"/>
      <top style="thin"/>
      <bottom style="medium"/>
    </border>
    <border>
      <left style="thin"/>
      <right style="thin"/>
      <top style="thin"/>
      <bottom style="medium"/>
    </border>
    <border>
      <left>
        <color indexed="63"/>
      </left>
      <right>
        <color indexed="63"/>
      </right>
      <top style="thin"/>
      <bottom>
        <color indexed="63"/>
      </bottom>
    </border>
    <border>
      <left style="medium"/>
      <right style="thin"/>
      <top style="thin"/>
      <bottom>
        <color indexed="63"/>
      </bottom>
    </border>
    <border>
      <left style="medium"/>
      <right>
        <color indexed="63"/>
      </right>
      <top style="medium"/>
      <bottom style="medium"/>
    </border>
    <border>
      <left style="thin"/>
      <right style="medium"/>
      <top style="medium"/>
      <bottom style="medium"/>
    </border>
    <border>
      <left style="thin"/>
      <right style="thin"/>
      <top style="medium"/>
      <bottom style="medium"/>
    </border>
    <border>
      <left style="thin"/>
      <right style="medium"/>
      <top>
        <color indexed="63"/>
      </top>
      <bottom style="thin"/>
    </border>
    <border>
      <left>
        <color indexed="63"/>
      </left>
      <right style="thick"/>
      <top>
        <color indexed="63"/>
      </top>
      <bottom style="thin"/>
    </border>
    <border>
      <left>
        <color indexed="63"/>
      </left>
      <right>
        <color indexed="63"/>
      </right>
      <top style="thin"/>
      <bottom style="thick"/>
    </border>
    <border>
      <left>
        <color indexed="63"/>
      </left>
      <right style="thick"/>
      <top style="thin"/>
      <bottom style="thick"/>
    </border>
    <border>
      <left>
        <color indexed="63"/>
      </left>
      <right style="medium"/>
      <top style="medium"/>
      <bottom style="medium"/>
    </border>
    <border>
      <left style="medium"/>
      <right style="medium"/>
      <top style="medium"/>
      <bottom style="medium"/>
    </border>
    <border>
      <left>
        <color indexed="63"/>
      </left>
      <right style="thin"/>
      <top style="thin"/>
      <bottom>
        <color indexed="63"/>
      </bottom>
    </border>
    <border>
      <left>
        <color indexed="63"/>
      </left>
      <right style="thin"/>
      <top style="medium"/>
      <bottom style="medium"/>
    </border>
    <border>
      <left style="thin"/>
      <right style="thin"/>
      <top style="medium"/>
      <bottom style="thin"/>
    </border>
    <border>
      <left style="medium"/>
      <right style="thin"/>
      <top style="medium"/>
      <bottom style="thin"/>
    </border>
    <border>
      <left style="medium"/>
      <right style="thin"/>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color indexed="63"/>
      </bottom>
    </border>
    <border>
      <left>
        <color indexed="63"/>
      </left>
      <right style="thin"/>
      <top style="medium"/>
      <bottom style="thin"/>
    </border>
    <border>
      <left style="thin"/>
      <right style="thin"/>
      <top style="thin"/>
      <bottom style="double"/>
    </border>
    <border>
      <left style="thin"/>
      <right style="medium"/>
      <top style="thin"/>
      <bottom style="double"/>
    </border>
    <border>
      <left style="medium"/>
      <right>
        <color indexed="63"/>
      </right>
      <top style="medium"/>
      <bottom style="thin"/>
    </border>
    <border>
      <left style="medium"/>
      <right>
        <color indexed="63"/>
      </right>
      <top style="medium"/>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6" fillId="33" borderId="0" applyNumberFormat="0" applyBorder="0" applyAlignment="0" applyProtection="0"/>
    <xf numFmtId="0" fontId="66" fillId="34"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5" fillId="43" borderId="0" applyNumberFormat="0" applyBorder="0" applyAlignment="0" applyProtection="0"/>
    <xf numFmtId="0" fontId="67" fillId="44" borderId="0" applyNumberFormat="0" applyBorder="0" applyAlignment="0" applyProtection="0"/>
    <xf numFmtId="0" fontId="68" fillId="45" borderId="1" applyNumberFormat="0" applyAlignment="0" applyProtection="0"/>
    <xf numFmtId="0" fontId="69" fillId="4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47"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1" fillId="0" borderId="0" applyNumberFormat="0" applyFill="0" applyBorder="0" applyAlignment="0" applyProtection="0"/>
    <xf numFmtId="0" fontId="31" fillId="0" borderId="0" applyNumberFormat="0" applyFill="0" applyBorder="0" applyAlignment="0" applyProtection="0"/>
    <xf numFmtId="0" fontId="72" fillId="50"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30" fillId="0" borderId="0" applyNumberFormat="0" applyFill="0" applyBorder="0" applyAlignment="0" applyProtection="0"/>
    <xf numFmtId="0" fontId="76" fillId="51" borderId="1" applyNumberFormat="0" applyAlignment="0" applyProtection="0"/>
    <xf numFmtId="0" fontId="77" fillId="0" borderId="6" applyNumberFormat="0" applyFill="0" applyAlignment="0" applyProtection="0"/>
    <xf numFmtId="0" fontId="78" fillId="52" borderId="0" applyNumberFormat="0" applyBorder="0" applyAlignment="0" applyProtection="0"/>
    <xf numFmtId="0" fontId="66" fillId="0" borderId="0">
      <alignment/>
      <protection/>
    </xf>
    <xf numFmtId="0" fontId="0" fillId="53" borderId="7" applyNumberFormat="0" applyFont="0" applyAlignment="0" applyProtection="0"/>
    <xf numFmtId="0" fontId="79" fillId="45"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0" fillId="0" borderId="9" applyNumberFormat="0" applyFill="0" applyAlignment="0" applyProtection="0"/>
    <xf numFmtId="0" fontId="81" fillId="0" borderId="0" applyNumberFormat="0" applyFill="0" applyBorder="0" applyAlignment="0" applyProtection="0"/>
  </cellStyleXfs>
  <cellXfs count="457">
    <xf numFmtId="0" fontId="0" fillId="0" borderId="0" xfId="0" applyAlignment="1">
      <alignment/>
    </xf>
    <xf numFmtId="0" fontId="0" fillId="0" borderId="0" xfId="0" applyAlignment="1" applyProtection="1">
      <alignment/>
      <protection/>
    </xf>
    <xf numFmtId="3" fontId="14" fillId="0" borderId="0" xfId="0" applyNumberFormat="1" applyFont="1" applyAlignment="1" applyProtection="1">
      <alignment/>
      <protection/>
    </xf>
    <xf numFmtId="0" fontId="12" fillId="0" borderId="0" xfId="0" applyFont="1" applyAlignment="1" applyProtection="1">
      <alignment/>
      <protection/>
    </xf>
    <xf numFmtId="0" fontId="0" fillId="0" borderId="0" xfId="0" applyBorder="1" applyAlignment="1" applyProtection="1">
      <alignment horizontal="centerContinuous"/>
      <protection/>
    </xf>
    <xf numFmtId="49" fontId="7" fillId="0" borderId="0" xfId="0" applyNumberFormat="1" applyFont="1" applyBorder="1" applyAlignment="1" applyProtection="1">
      <alignment horizontal="centerContinuous" wrapText="1"/>
      <protection/>
    </xf>
    <xf numFmtId="0" fontId="0" fillId="0" borderId="10" xfId="0" applyBorder="1" applyAlignment="1" applyProtection="1">
      <alignment/>
      <protection/>
    </xf>
    <xf numFmtId="49" fontId="7" fillId="0" borderId="11" xfId="0" applyNumberFormat="1" applyFont="1" applyBorder="1" applyAlignment="1" applyProtection="1">
      <alignment horizontal="centerContinuous"/>
      <protection/>
    </xf>
    <xf numFmtId="49" fontId="7" fillId="0" borderId="12" xfId="0" applyNumberFormat="1" applyFont="1" applyBorder="1" applyAlignment="1" applyProtection="1">
      <alignment horizontal="centerContinuous"/>
      <protection/>
    </xf>
    <xf numFmtId="0" fontId="6" fillId="0" borderId="13" xfId="0" applyFont="1" applyBorder="1" applyAlignment="1" applyProtection="1">
      <alignment/>
      <protection/>
    </xf>
    <xf numFmtId="3" fontId="13" fillId="0" borderId="0" xfId="0" applyNumberFormat="1" applyFont="1" applyAlignment="1" applyProtection="1">
      <alignment horizontal="centerContinuous"/>
      <protection/>
    </xf>
    <xf numFmtId="0" fontId="15" fillId="0" borderId="0" xfId="0" applyFont="1" applyAlignment="1" applyProtection="1">
      <alignment/>
      <protection/>
    </xf>
    <xf numFmtId="3" fontId="24" fillId="0" borderId="0" xfId="0" applyNumberFormat="1" applyFont="1" applyBorder="1" applyAlignment="1" applyProtection="1">
      <alignment/>
      <protection locked="0"/>
    </xf>
    <xf numFmtId="0" fontId="27" fillId="0" borderId="0" xfId="0" applyFont="1" applyAlignment="1" applyProtection="1">
      <alignment/>
      <protection/>
    </xf>
    <xf numFmtId="0" fontId="27" fillId="0" borderId="0" xfId="0" applyFont="1" applyBorder="1" applyAlignment="1" applyProtection="1">
      <alignment/>
      <protection/>
    </xf>
    <xf numFmtId="0" fontId="28" fillId="0" borderId="0" xfId="0" applyFont="1" applyAlignment="1" applyProtection="1">
      <alignment/>
      <protection/>
    </xf>
    <xf numFmtId="0" fontId="11" fillId="0" borderId="13" xfId="0" applyFont="1" applyBorder="1" applyAlignment="1" applyProtection="1">
      <alignment/>
      <protection/>
    </xf>
    <xf numFmtId="0" fontId="11" fillId="0" borderId="14" xfId="0" applyFont="1" applyBorder="1" applyAlignment="1" applyProtection="1">
      <alignment/>
      <protection/>
    </xf>
    <xf numFmtId="0" fontId="12" fillId="0" borderId="10" xfId="0" applyFont="1" applyBorder="1" applyAlignment="1" applyProtection="1">
      <alignment/>
      <protection/>
    </xf>
    <xf numFmtId="0" fontId="29" fillId="0" borderId="13" xfId="0" applyFont="1" applyBorder="1" applyAlignment="1" applyProtection="1">
      <alignment/>
      <protection/>
    </xf>
    <xf numFmtId="10" fontId="19" fillId="0" borderId="0" xfId="81" applyNumberFormat="1" applyFont="1" applyBorder="1" applyAlignment="1" applyProtection="1">
      <alignment/>
      <protection locked="0"/>
    </xf>
    <xf numFmtId="10" fontId="19" fillId="0" borderId="15" xfId="81" applyNumberFormat="1" applyFont="1" applyBorder="1" applyAlignment="1" applyProtection="1">
      <alignment/>
      <protection locked="0"/>
    </xf>
    <xf numFmtId="0" fontId="0" fillId="54" borderId="0" xfId="0" applyFill="1" applyAlignment="1" applyProtection="1">
      <alignment/>
      <protection/>
    </xf>
    <xf numFmtId="0" fontId="6" fillId="54" borderId="0" xfId="0" applyFont="1" applyFill="1" applyAlignment="1" applyProtection="1">
      <alignment/>
      <protection/>
    </xf>
    <xf numFmtId="43" fontId="0" fillId="54" borderId="0" xfId="60" applyNumberFormat="1" applyFont="1" applyFill="1" applyAlignment="1" applyProtection="1">
      <alignment/>
      <protection/>
    </xf>
    <xf numFmtId="165" fontId="0" fillId="54" borderId="0" xfId="60" applyNumberFormat="1" applyFont="1" applyFill="1" applyAlignment="1" applyProtection="1">
      <alignment/>
      <protection/>
    </xf>
    <xf numFmtId="43" fontId="6" fillId="54" borderId="0" xfId="60" applyNumberFormat="1" applyFont="1" applyFill="1" applyAlignment="1" applyProtection="1">
      <alignment/>
      <protection/>
    </xf>
    <xf numFmtId="165" fontId="6" fillId="54" borderId="0" xfId="60" applyNumberFormat="1" applyFont="1" applyFill="1" applyAlignment="1" applyProtection="1">
      <alignment/>
      <protection/>
    </xf>
    <xf numFmtId="49" fontId="7" fillId="54" borderId="0" xfId="0" applyNumberFormat="1" applyFont="1" applyFill="1" applyAlignment="1" applyProtection="1">
      <alignment horizontal="center"/>
      <protection/>
    </xf>
    <xf numFmtId="43" fontId="7" fillId="54" borderId="0" xfId="60" applyNumberFormat="1" applyFont="1" applyFill="1" applyAlignment="1" applyProtection="1">
      <alignment horizontal="center"/>
      <protection/>
    </xf>
    <xf numFmtId="165" fontId="7" fillId="54" borderId="0" xfId="60" applyNumberFormat="1" applyFont="1" applyFill="1" applyAlignment="1" applyProtection="1">
      <alignment horizontal="center"/>
      <protection/>
    </xf>
    <xf numFmtId="49" fontId="7" fillId="54" borderId="0" xfId="0" applyNumberFormat="1" applyFont="1" applyFill="1" applyAlignment="1" applyProtection="1">
      <alignment horizontal="center" wrapText="1"/>
      <protection/>
    </xf>
    <xf numFmtId="49" fontId="7" fillId="54" borderId="0" xfId="0" applyNumberFormat="1" applyFont="1" applyFill="1" applyAlignment="1" applyProtection="1">
      <alignment horizontal="centerContinuous" wrapText="1"/>
      <protection/>
    </xf>
    <xf numFmtId="49" fontId="4" fillId="54" borderId="0" xfId="0" applyNumberFormat="1" applyFont="1" applyFill="1" applyAlignment="1" applyProtection="1">
      <alignment horizontal="center" wrapText="1"/>
      <protection/>
    </xf>
    <xf numFmtId="49" fontId="16" fillId="54" borderId="0" xfId="0" applyNumberFormat="1" applyFont="1" applyFill="1" applyAlignment="1" applyProtection="1">
      <alignment horizontal="centerContinuous" wrapText="1"/>
      <protection/>
    </xf>
    <xf numFmtId="49" fontId="4" fillId="54" borderId="0" xfId="0" applyNumberFormat="1" applyFont="1" applyFill="1" applyAlignment="1" applyProtection="1">
      <alignment horizontal="centerContinuous" wrapText="1"/>
      <protection/>
    </xf>
    <xf numFmtId="178" fontId="10" fillId="54" borderId="0" xfId="62" applyNumberFormat="1" applyFont="1" applyFill="1" applyAlignment="1" applyProtection="1">
      <alignment/>
      <protection/>
    </xf>
    <xf numFmtId="10" fontId="10" fillId="54" borderId="0" xfId="81" applyNumberFormat="1" applyFont="1" applyFill="1" applyAlignment="1" applyProtection="1">
      <alignment/>
      <protection/>
    </xf>
    <xf numFmtId="0" fontId="0" fillId="54" borderId="0" xfId="0" applyFont="1" applyFill="1" applyAlignment="1" applyProtection="1">
      <alignment/>
      <protection/>
    </xf>
    <xf numFmtId="37" fontId="0" fillId="54" borderId="0" xfId="60" applyNumberFormat="1" applyFont="1" applyFill="1" applyAlignment="1" applyProtection="1">
      <alignment/>
      <protection/>
    </xf>
    <xf numFmtId="0" fontId="32" fillId="55" borderId="16" xfId="0" applyFont="1" applyFill="1" applyBorder="1" applyAlignment="1">
      <alignment horizontal="centerContinuous" wrapText="1"/>
    </xf>
    <xf numFmtId="0" fontId="32" fillId="55" borderId="17" xfId="0" applyFont="1" applyFill="1" applyBorder="1" applyAlignment="1">
      <alignment horizontal="centerContinuous" wrapText="1"/>
    </xf>
    <xf numFmtId="0" fontId="32" fillId="55" borderId="18" xfId="0" applyFont="1" applyFill="1" applyBorder="1" applyAlignment="1">
      <alignment horizontal="centerContinuous" wrapText="1"/>
    </xf>
    <xf numFmtId="0" fontId="4" fillId="55" borderId="0" xfId="0" applyFont="1" applyFill="1" applyAlignment="1" applyProtection="1">
      <alignment horizontal="left"/>
      <protection/>
    </xf>
    <xf numFmtId="0" fontId="4" fillId="55" borderId="0" xfId="0" applyFont="1" applyFill="1" applyAlignment="1" applyProtection="1">
      <alignment horizontal="centerContinuous"/>
      <protection/>
    </xf>
    <xf numFmtId="0" fontId="0" fillId="55" borderId="0" xfId="0" applyFill="1" applyAlignment="1" applyProtection="1">
      <alignment/>
      <protection/>
    </xf>
    <xf numFmtId="0" fontId="6" fillId="55" borderId="19" xfId="0" applyFont="1" applyFill="1" applyBorder="1" applyAlignment="1" applyProtection="1">
      <alignment/>
      <protection/>
    </xf>
    <xf numFmtId="0" fontId="4" fillId="55" borderId="20" xfId="0" applyFont="1" applyFill="1" applyBorder="1" applyAlignment="1" applyProtection="1">
      <alignment horizontal="centerContinuous"/>
      <protection/>
    </xf>
    <xf numFmtId="0" fontId="6" fillId="55" borderId="20" xfId="0" applyFont="1" applyFill="1" applyBorder="1" applyAlignment="1" applyProtection="1">
      <alignment horizontal="centerContinuous"/>
      <protection/>
    </xf>
    <xf numFmtId="0" fontId="6" fillId="55" borderId="19" xfId="0" applyFont="1" applyFill="1" applyBorder="1" applyAlignment="1" applyProtection="1">
      <alignment horizontal="centerContinuous"/>
      <protection/>
    </xf>
    <xf numFmtId="49" fontId="7" fillId="55" borderId="21" xfId="0" applyNumberFormat="1" applyFont="1" applyFill="1" applyBorder="1" applyAlignment="1" applyProtection="1">
      <alignment horizontal="center"/>
      <protection/>
    </xf>
    <xf numFmtId="49" fontId="7" fillId="55" borderId="0" xfId="0" applyNumberFormat="1" applyFont="1" applyFill="1" applyAlignment="1" applyProtection="1">
      <alignment horizontal="center"/>
      <protection/>
    </xf>
    <xf numFmtId="49" fontId="7" fillId="55" borderId="22" xfId="0" applyNumberFormat="1" applyFont="1" applyFill="1" applyBorder="1" applyAlignment="1" applyProtection="1">
      <alignment horizontal="center"/>
      <protection/>
    </xf>
    <xf numFmtId="49" fontId="7" fillId="55" borderId="19" xfId="0" applyNumberFormat="1" applyFont="1" applyFill="1" applyBorder="1" applyAlignment="1" applyProtection="1">
      <alignment horizontal="center" wrapText="1"/>
      <protection/>
    </xf>
    <xf numFmtId="49" fontId="7" fillId="55" borderId="20" xfId="0" applyNumberFormat="1" applyFont="1" applyFill="1" applyBorder="1" applyAlignment="1" applyProtection="1">
      <alignment horizontal="center" wrapText="1"/>
      <protection/>
    </xf>
    <xf numFmtId="49" fontId="7" fillId="55" borderId="23" xfId="0" applyNumberFormat="1" applyFont="1" applyFill="1" applyBorder="1" applyAlignment="1" applyProtection="1">
      <alignment horizontal="center" wrapText="1"/>
      <protection/>
    </xf>
    <xf numFmtId="49" fontId="4" fillId="55" borderId="20" xfId="0" applyNumberFormat="1" applyFont="1" applyFill="1" applyBorder="1" applyAlignment="1" applyProtection="1">
      <alignment horizontal="centerContinuous" wrapText="1"/>
      <protection/>
    </xf>
    <xf numFmtId="49" fontId="4" fillId="55" borderId="19" xfId="0" applyNumberFormat="1" applyFont="1" applyFill="1" applyBorder="1" applyAlignment="1" applyProtection="1">
      <alignment horizontal="centerContinuous" wrapText="1"/>
      <protection/>
    </xf>
    <xf numFmtId="0" fontId="6" fillId="55" borderId="21" xfId="0" applyFont="1" applyFill="1" applyBorder="1" applyAlignment="1" applyProtection="1">
      <alignment/>
      <protection/>
    </xf>
    <xf numFmtId="0" fontId="6" fillId="55" borderId="24" xfId="0" applyFont="1" applyFill="1" applyBorder="1" applyAlignment="1" applyProtection="1">
      <alignment/>
      <protection/>
    </xf>
    <xf numFmtId="3" fontId="0" fillId="55" borderId="20" xfId="0" applyNumberFormat="1" applyFont="1" applyFill="1" applyBorder="1" applyAlignment="1" applyProtection="1">
      <alignment horizontal="centerContinuous"/>
      <protection/>
    </xf>
    <xf numFmtId="0" fontId="6" fillId="55" borderId="0" xfId="0" applyFont="1" applyFill="1" applyAlignment="1" applyProtection="1">
      <alignment/>
      <protection/>
    </xf>
    <xf numFmtId="49" fontId="7" fillId="55" borderId="0" xfId="0" applyNumberFormat="1" applyFont="1" applyFill="1" applyAlignment="1" applyProtection="1">
      <alignment horizontal="center" wrapText="1"/>
      <protection/>
    </xf>
    <xf numFmtId="49" fontId="4" fillId="55" borderId="0" xfId="0" applyNumberFormat="1" applyFont="1" applyFill="1" applyAlignment="1" applyProtection="1">
      <alignment horizontal="center" wrapText="1"/>
      <protection/>
    </xf>
    <xf numFmtId="0" fontId="0" fillId="55" borderId="0" xfId="0" applyFont="1" applyFill="1" applyAlignment="1" applyProtection="1">
      <alignment/>
      <protection/>
    </xf>
    <xf numFmtId="0" fontId="5" fillId="55" borderId="25" xfId="0" applyFont="1" applyFill="1" applyBorder="1" applyAlignment="1" applyProtection="1">
      <alignment horizontal="centerContinuous"/>
      <protection/>
    </xf>
    <xf numFmtId="0" fontId="4" fillId="55" borderId="0" xfId="0" applyFont="1" applyFill="1" applyAlignment="1" applyProtection="1">
      <alignment vertical="center" wrapText="1"/>
      <protection/>
    </xf>
    <xf numFmtId="0" fontId="5" fillId="56" borderId="25" xfId="0" applyFont="1" applyFill="1" applyBorder="1" applyAlignment="1">
      <alignment horizontal="centerContinuous"/>
    </xf>
    <xf numFmtId="0" fontId="0" fillId="56" borderId="0" xfId="0" applyFill="1" applyAlignment="1">
      <alignment/>
    </xf>
    <xf numFmtId="49" fontId="4" fillId="56" borderId="21" xfId="0" applyNumberFormat="1" applyFont="1" applyFill="1" applyBorder="1" applyAlignment="1">
      <alignment horizontal="center"/>
    </xf>
    <xf numFmtId="49" fontId="4" fillId="56" borderId="26" xfId="0" applyNumberFormat="1" applyFont="1" applyFill="1" applyBorder="1" applyAlignment="1">
      <alignment horizontal="centerContinuous"/>
    </xf>
    <xf numFmtId="49" fontId="4" fillId="56" borderId="27" xfId="0" applyNumberFormat="1" applyFont="1" applyFill="1" applyBorder="1" applyAlignment="1">
      <alignment horizontal="centerContinuous"/>
    </xf>
    <xf numFmtId="49" fontId="4" fillId="56" borderId="28" xfId="0" applyNumberFormat="1" applyFont="1" applyFill="1" applyBorder="1" applyAlignment="1">
      <alignment horizontal="centerContinuous"/>
    </xf>
    <xf numFmtId="49" fontId="4" fillId="56" borderId="29" xfId="0" applyNumberFormat="1" applyFont="1" applyFill="1" applyBorder="1" applyAlignment="1">
      <alignment horizontal="centerContinuous"/>
    </xf>
    <xf numFmtId="49" fontId="4" fillId="56" borderId="30" xfId="0" applyNumberFormat="1" applyFont="1" applyFill="1" applyBorder="1" applyAlignment="1">
      <alignment horizontal="centerContinuous"/>
    </xf>
    <xf numFmtId="0" fontId="0" fillId="56" borderId="31" xfId="0" applyFont="1" applyFill="1" applyBorder="1" applyAlignment="1">
      <alignment/>
    </xf>
    <xf numFmtId="0" fontId="0" fillId="56" borderId="0" xfId="0" applyFont="1" applyFill="1" applyAlignment="1">
      <alignment/>
    </xf>
    <xf numFmtId="49" fontId="4" fillId="56" borderId="19" xfId="0" applyNumberFormat="1" applyFont="1" applyFill="1" applyBorder="1" applyAlignment="1">
      <alignment horizontal="center" wrapText="1"/>
    </xf>
    <xf numFmtId="49" fontId="17" fillId="56" borderId="20" xfId="0" applyNumberFormat="1" applyFont="1" applyFill="1" applyBorder="1" applyAlignment="1">
      <alignment horizontal="center" wrapText="1"/>
    </xf>
    <xf numFmtId="49" fontId="17" fillId="56" borderId="23" xfId="0" applyNumberFormat="1" applyFont="1" applyFill="1" applyBorder="1" applyAlignment="1">
      <alignment horizontal="center" wrapText="1"/>
    </xf>
    <xf numFmtId="49" fontId="17" fillId="56" borderId="32" xfId="0" applyNumberFormat="1" applyFont="1" applyFill="1" applyBorder="1" applyAlignment="1">
      <alignment horizontal="center" wrapText="1"/>
    </xf>
    <xf numFmtId="0" fontId="0" fillId="56" borderId="31" xfId="0" applyFill="1" applyBorder="1" applyAlignment="1">
      <alignment/>
    </xf>
    <xf numFmtId="49" fontId="4" fillId="56" borderId="33" xfId="0" applyNumberFormat="1" applyFont="1" applyFill="1" applyBorder="1" applyAlignment="1">
      <alignment horizontal="centerContinuous" wrapText="1"/>
    </xf>
    <xf numFmtId="0" fontId="0" fillId="56" borderId="10" xfId="0" applyFill="1" applyBorder="1" applyAlignment="1">
      <alignment/>
    </xf>
    <xf numFmtId="0" fontId="6" fillId="56" borderId="21" xfId="0" applyFont="1" applyFill="1" applyBorder="1" applyAlignment="1">
      <alignment/>
    </xf>
    <xf numFmtId="0" fontId="11" fillId="56" borderId="13" xfId="0" applyFont="1" applyFill="1" applyBorder="1" applyAlignment="1">
      <alignment/>
    </xf>
    <xf numFmtId="0" fontId="6" fillId="56" borderId="24" xfId="0" applyFont="1" applyFill="1" applyBorder="1" applyAlignment="1">
      <alignment/>
    </xf>
    <xf numFmtId="0" fontId="6" fillId="56" borderId="13" xfId="0" applyFont="1" applyFill="1" applyBorder="1" applyAlignment="1">
      <alignment/>
    </xf>
    <xf numFmtId="0" fontId="6" fillId="56" borderId="29" xfId="0" applyFont="1" applyFill="1" applyBorder="1" applyAlignment="1">
      <alignment/>
    </xf>
    <xf numFmtId="0" fontId="6" fillId="56" borderId="19" xfId="0" applyFont="1" applyFill="1" applyBorder="1" applyAlignment="1">
      <alignment/>
    </xf>
    <xf numFmtId="0" fontId="6" fillId="56" borderId="14" xfId="0" applyFont="1" applyFill="1" applyBorder="1" applyAlignment="1">
      <alignment/>
    </xf>
    <xf numFmtId="0" fontId="4" fillId="56" borderId="33" xfId="0" applyFont="1" applyFill="1" applyBorder="1" applyAlignment="1">
      <alignment horizontal="centerContinuous"/>
    </xf>
    <xf numFmtId="0" fontId="15" fillId="56" borderId="0" xfId="0" applyFont="1" applyFill="1" applyAlignment="1">
      <alignment/>
    </xf>
    <xf numFmtId="3" fontId="8" fillId="57" borderId="34" xfId="0" applyNumberFormat="1" applyFont="1" applyFill="1" applyBorder="1" applyAlignment="1" applyProtection="1">
      <alignment/>
      <protection locked="0"/>
    </xf>
    <xf numFmtId="3" fontId="8" fillId="57" borderId="27" xfId="0" applyNumberFormat="1" applyFont="1" applyFill="1" applyBorder="1" applyAlignment="1" applyProtection="1">
      <alignment/>
      <protection locked="0"/>
    </xf>
    <xf numFmtId="49" fontId="4" fillId="56" borderId="20" xfId="0" applyNumberFormat="1" applyFont="1" applyFill="1" applyBorder="1" applyAlignment="1">
      <alignment horizontal="centerContinuous" wrapText="1"/>
    </xf>
    <xf numFmtId="49" fontId="7" fillId="56" borderId="20" xfId="0" applyNumberFormat="1" applyFont="1" applyFill="1" applyBorder="1" applyAlignment="1">
      <alignment horizontal="centerContinuous" wrapText="1"/>
    </xf>
    <xf numFmtId="49" fontId="7" fillId="56" borderId="19" xfId="0" applyNumberFormat="1" applyFont="1" applyFill="1" applyBorder="1" applyAlignment="1">
      <alignment horizontal="centerContinuous" wrapText="1"/>
    </xf>
    <xf numFmtId="49" fontId="7" fillId="56" borderId="21" xfId="0" applyNumberFormat="1" applyFont="1" applyFill="1" applyBorder="1" applyAlignment="1">
      <alignment horizontal="center"/>
    </xf>
    <xf numFmtId="49" fontId="7" fillId="56" borderId="0" xfId="0" applyNumberFormat="1" applyFont="1" applyFill="1" applyAlignment="1">
      <alignment horizontal="center"/>
    </xf>
    <xf numFmtId="49" fontId="7" fillId="56" borderId="27" xfId="0" applyNumberFormat="1" applyFont="1" applyFill="1" applyBorder="1" applyAlignment="1">
      <alignment horizontal="centerContinuous"/>
    </xf>
    <xf numFmtId="49" fontId="7" fillId="56" borderId="19" xfId="0" applyNumberFormat="1" applyFont="1" applyFill="1" applyBorder="1" applyAlignment="1">
      <alignment horizontal="center" wrapText="1"/>
    </xf>
    <xf numFmtId="49" fontId="7" fillId="56" borderId="20" xfId="0" applyNumberFormat="1" applyFont="1" applyFill="1" applyBorder="1" applyAlignment="1">
      <alignment horizontal="center" wrapText="1"/>
    </xf>
    <xf numFmtId="49" fontId="7" fillId="56" borderId="23" xfId="0" applyNumberFormat="1" applyFont="1" applyFill="1" applyBorder="1" applyAlignment="1">
      <alignment horizontal="center" wrapText="1"/>
    </xf>
    <xf numFmtId="0" fontId="4" fillId="56" borderId="20" xfId="0" applyFont="1" applyFill="1" applyBorder="1" applyAlignment="1">
      <alignment horizontal="centerContinuous"/>
    </xf>
    <xf numFmtId="3" fontId="0" fillId="56" borderId="20" xfId="0" applyNumberFormat="1" applyFill="1" applyBorder="1" applyAlignment="1">
      <alignment horizontal="centerContinuous"/>
    </xf>
    <xf numFmtId="0" fontId="15" fillId="56" borderId="35" xfId="0" applyFont="1" applyFill="1" applyBorder="1" applyAlignment="1">
      <alignment horizontal="centerContinuous" wrapText="1"/>
    </xf>
    <xf numFmtId="0" fontId="6" fillId="56" borderId="36" xfId="0" applyFont="1" applyFill="1" applyBorder="1" applyAlignment="1">
      <alignment horizontal="centerContinuous" vertical="top" wrapText="1"/>
    </xf>
    <xf numFmtId="0" fontId="5" fillId="56" borderId="37" xfId="0" applyFont="1" applyFill="1" applyBorder="1" applyAlignment="1">
      <alignment horizontal="centerContinuous" vertical="top" wrapText="1"/>
    </xf>
    <xf numFmtId="0" fontId="6" fillId="56" borderId="25" xfId="0" applyFont="1" applyFill="1" applyBorder="1" applyAlignment="1">
      <alignment horizontal="centerContinuous"/>
    </xf>
    <xf numFmtId="0" fontId="6" fillId="56" borderId="0" xfId="0" applyFont="1" applyFill="1" applyAlignment="1">
      <alignment/>
    </xf>
    <xf numFmtId="0" fontId="9" fillId="56" borderId="0" xfId="0" applyFont="1" applyFill="1" applyAlignment="1">
      <alignment horizontal="centerContinuous"/>
    </xf>
    <xf numFmtId="0" fontId="6" fillId="56" borderId="0" xfId="0" applyFont="1" applyFill="1" applyAlignment="1">
      <alignment horizontal="centerContinuous"/>
    </xf>
    <xf numFmtId="0" fontId="6" fillId="56" borderId="38" xfId="0" applyFont="1" applyFill="1" applyBorder="1" applyAlignment="1">
      <alignment/>
    </xf>
    <xf numFmtId="0" fontId="5" fillId="56" borderId="38" xfId="0" applyFont="1" applyFill="1" applyBorder="1" applyAlignment="1">
      <alignment horizontal="centerContinuous"/>
    </xf>
    <xf numFmtId="0" fontId="5" fillId="56" borderId="39" xfId="0" applyFont="1" applyFill="1" applyBorder="1" applyAlignment="1">
      <alignment horizontal="centerContinuous"/>
    </xf>
    <xf numFmtId="0" fontId="4" fillId="56" borderId="40" xfId="0" applyFont="1" applyFill="1" applyBorder="1" applyAlignment="1">
      <alignment horizontal="centerContinuous"/>
    </xf>
    <xf numFmtId="0" fontId="4" fillId="56" borderId="41" xfId="0" applyFont="1" applyFill="1" applyBorder="1" applyAlignment="1">
      <alignment horizontal="centerContinuous"/>
    </xf>
    <xf numFmtId="0" fontId="6" fillId="56" borderId="20" xfId="0" applyFont="1" applyFill="1" applyBorder="1" applyAlignment="1">
      <alignment/>
    </xf>
    <xf numFmtId="0" fontId="5" fillId="56" borderId="20" xfId="0" applyFont="1" applyFill="1" applyBorder="1" applyAlignment="1">
      <alignment horizontal="centerContinuous"/>
    </xf>
    <xf numFmtId="0" fontId="5" fillId="56" borderId="42" xfId="0" applyFont="1" applyFill="1" applyBorder="1" applyAlignment="1">
      <alignment horizontal="centerContinuous"/>
    </xf>
    <xf numFmtId="0" fontId="4" fillId="56" borderId="20" xfId="0" applyFont="1" applyFill="1" applyBorder="1" applyAlignment="1">
      <alignment horizontal="center"/>
    </xf>
    <xf numFmtId="0" fontId="4" fillId="56" borderId="23" xfId="0" applyFont="1" applyFill="1" applyBorder="1" applyAlignment="1">
      <alignment horizontal="center"/>
    </xf>
    <xf numFmtId="0" fontId="4" fillId="56" borderId="19" xfId="0" applyFont="1" applyFill="1" applyBorder="1" applyAlignment="1">
      <alignment horizontal="center"/>
    </xf>
    <xf numFmtId="49" fontId="6" fillId="56" borderId="26" xfId="0" applyNumberFormat="1" applyFont="1" applyFill="1" applyBorder="1" applyAlignment="1">
      <alignment horizontal="right"/>
    </xf>
    <xf numFmtId="49" fontId="6" fillId="56" borderId="26" xfId="0" applyNumberFormat="1" applyFont="1" applyFill="1" applyBorder="1" applyAlignment="1">
      <alignment horizontal="centerContinuous"/>
    </xf>
    <xf numFmtId="0" fontId="6" fillId="56" borderId="43" xfId="0" applyFont="1" applyFill="1" applyBorder="1" applyAlignment="1">
      <alignment horizontal="centerContinuous"/>
    </xf>
    <xf numFmtId="165" fontId="6" fillId="56" borderId="0" xfId="60" applyNumberFormat="1" applyFont="1" applyFill="1" applyAlignment="1">
      <alignment/>
    </xf>
    <xf numFmtId="37" fontId="6" fillId="56" borderId="26" xfId="60" applyNumberFormat="1" applyFont="1" applyFill="1" applyBorder="1" applyAlignment="1">
      <alignment horizontal="right"/>
    </xf>
    <xf numFmtId="49" fontId="6" fillId="56" borderId="26" xfId="0" applyNumberFormat="1" applyFont="1" applyFill="1" applyBorder="1" applyAlignment="1">
      <alignment horizontal="center"/>
    </xf>
    <xf numFmtId="165" fontId="6" fillId="56" borderId="43" xfId="60" applyNumberFormat="1" applyFont="1" applyFill="1" applyBorder="1" applyAlignment="1">
      <alignment/>
    </xf>
    <xf numFmtId="49" fontId="6" fillId="56" borderId="0" xfId="0" applyNumberFormat="1" applyFont="1" applyFill="1" applyAlignment="1">
      <alignment horizontal="right"/>
    </xf>
    <xf numFmtId="49" fontId="6" fillId="56" borderId="0" xfId="0" applyNumberFormat="1" applyFont="1" applyFill="1" applyAlignment="1">
      <alignment horizontal="centerContinuous"/>
    </xf>
    <xf numFmtId="165" fontId="6" fillId="56" borderId="44" xfId="60" applyNumberFormat="1" applyFont="1" applyFill="1" applyBorder="1" applyAlignment="1">
      <alignment horizontal="centerContinuous"/>
    </xf>
    <xf numFmtId="49" fontId="6" fillId="56" borderId="45" xfId="0" applyNumberFormat="1" applyFont="1" applyFill="1" applyBorder="1" applyAlignment="1">
      <alignment horizontal="right"/>
    </xf>
    <xf numFmtId="49" fontId="4" fillId="56" borderId="45" xfId="0" applyNumberFormat="1" applyFont="1" applyFill="1" applyBorder="1" applyAlignment="1">
      <alignment horizontal="centerContinuous"/>
    </xf>
    <xf numFmtId="0" fontId="4" fillId="56" borderId="46" xfId="0" applyFont="1" applyFill="1" applyBorder="1" applyAlignment="1">
      <alignment horizontal="centerContinuous"/>
    </xf>
    <xf numFmtId="0" fontId="6" fillId="56" borderId="0" xfId="0" applyFont="1" applyFill="1" applyBorder="1" applyAlignment="1">
      <alignment/>
    </xf>
    <xf numFmtId="0" fontId="6" fillId="56" borderId="33" xfId="0" applyFont="1" applyFill="1" applyBorder="1" applyAlignment="1">
      <alignment horizontal="centerContinuous" vertical="center" wrapText="1"/>
    </xf>
    <xf numFmtId="0" fontId="5" fillId="56" borderId="0" xfId="0" applyFont="1" applyFill="1" applyBorder="1" applyAlignment="1">
      <alignment horizontal="centerContinuous" vertical="top" wrapText="1"/>
    </xf>
    <xf numFmtId="0" fontId="34" fillId="56" borderId="47" xfId="0" applyFont="1" applyFill="1" applyBorder="1" applyAlignment="1">
      <alignment horizontal="left" vertical="top"/>
    </xf>
    <xf numFmtId="0" fontId="35" fillId="56" borderId="48" xfId="0" applyFont="1" applyFill="1" applyBorder="1" applyAlignment="1">
      <alignment horizontal="left" vertical="top"/>
    </xf>
    <xf numFmtId="0" fontId="6" fillId="55" borderId="0" xfId="0" applyFont="1" applyFill="1" applyBorder="1" applyAlignment="1" applyProtection="1">
      <alignment horizontal="centerContinuous" wrapText="1"/>
      <protection/>
    </xf>
    <xf numFmtId="0" fontId="6" fillId="55" borderId="0" xfId="0" applyFont="1" applyFill="1" applyBorder="1" applyAlignment="1" applyProtection="1">
      <alignment/>
      <protection/>
    </xf>
    <xf numFmtId="0" fontId="17" fillId="56" borderId="0" xfId="0" applyFont="1" applyFill="1" applyAlignment="1">
      <alignment/>
    </xf>
    <xf numFmtId="0" fontId="34" fillId="56" borderId="48" xfId="0" applyFont="1" applyFill="1" applyBorder="1" applyAlignment="1">
      <alignment horizontal="left" vertical="top"/>
    </xf>
    <xf numFmtId="0" fontId="0" fillId="56" borderId="49" xfId="0" applyFill="1" applyBorder="1" applyAlignment="1">
      <alignment/>
    </xf>
    <xf numFmtId="0" fontId="0" fillId="56" borderId="50" xfId="0" applyFill="1" applyBorder="1" applyAlignment="1">
      <alignment/>
    </xf>
    <xf numFmtId="0" fontId="0" fillId="56" borderId="51" xfId="0" applyFill="1" applyBorder="1" applyAlignment="1">
      <alignment/>
    </xf>
    <xf numFmtId="49" fontId="7" fillId="0" borderId="0" xfId="0" applyNumberFormat="1" applyFont="1" applyBorder="1" applyAlignment="1" applyProtection="1">
      <alignment/>
      <protection/>
    </xf>
    <xf numFmtId="49" fontId="7" fillId="0" borderId="19" xfId="0" applyNumberFormat="1" applyFont="1" applyFill="1" applyBorder="1" applyAlignment="1" applyProtection="1">
      <alignment horizontal="center" wrapText="1"/>
      <protection/>
    </xf>
    <xf numFmtId="0" fontId="6" fillId="0" borderId="21" xfId="0" applyFont="1" applyFill="1" applyBorder="1" applyAlignment="1" applyProtection="1">
      <alignment/>
      <protection/>
    </xf>
    <xf numFmtId="0" fontId="6" fillId="0" borderId="24" xfId="0" applyFont="1" applyFill="1" applyBorder="1" applyAlignment="1" applyProtection="1">
      <alignment/>
      <protection/>
    </xf>
    <xf numFmtId="0" fontId="6" fillId="0" borderId="19" xfId="0" applyFont="1" applyFill="1" applyBorder="1" applyAlignment="1" applyProtection="1">
      <alignment/>
      <protection/>
    </xf>
    <xf numFmtId="0" fontId="4" fillId="0" borderId="20" xfId="0" applyFont="1" applyFill="1" applyBorder="1" applyAlignment="1" applyProtection="1">
      <alignment horizontal="centerContinuous"/>
      <protection/>
    </xf>
    <xf numFmtId="0" fontId="4" fillId="0" borderId="20" xfId="0" applyFont="1" applyFill="1" applyBorder="1" applyAlignment="1" applyProtection="1">
      <alignment horizontal="left"/>
      <protection/>
    </xf>
    <xf numFmtId="0" fontId="6" fillId="0" borderId="0" xfId="0" applyFont="1" applyFill="1" applyAlignment="1" applyProtection="1">
      <alignment/>
      <protection/>
    </xf>
    <xf numFmtId="0" fontId="4" fillId="0" borderId="0" xfId="0" applyFont="1" applyFill="1" applyAlignment="1" applyProtection="1">
      <alignment horizontal="centerContinuous" vertical="top" wrapText="1"/>
      <protection/>
    </xf>
    <xf numFmtId="0" fontId="4" fillId="0" borderId="20" xfId="0" applyFont="1" applyFill="1" applyBorder="1" applyAlignment="1" applyProtection="1">
      <alignment horizontal="center"/>
      <protection/>
    </xf>
    <xf numFmtId="0" fontId="33" fillId="0" borderId="0" xfId="0" applyFont="1" applyAlignment="1" applyProtection="1">
      <alignment horizontal="centerContinuous"/>
      <protection/>
    </xf>
    <xf numFmtId="0" fontId="20" fillId="0" borderId="25" xfId="0" applyFont="1" applyFill="1" applyBorder="1" applyAlignment="1" applyProtection="1">
      <alignment horizontal="centerContinuous"/>
      <protection/>
    </xf>
    <xf numFmtId="0" fontId="25" fillId="0" borderId="25" xfId="0" applyFont="1" applyFill="1" applyBorder="1" applyAlignment="1" applyProtection="1">
      <alignment horizontal="centerContinuous"/>
      <protection/>
    </xf>
    <xf numFmtId="49" fontId="23" fillId="0" borderId="20" xfId="0" applyNumberFormat="1" applyFont="1" applyFill="1" applyBorder="1" applyAlignment="1" applyProtection="1">
      <alignment horizontal="centerContinuous" wrapText="1"/>
      <protection/>
    </xf>
    <xf numFmtId="49" fontId="23" fillId="0" borderId="19" xfId="0" applyNumberFormat="1" applyFont="1" applyFill="1" applyBorder="1" applyAlignment="1" applyProtection="1">
      <alignment horizontal="centerContinuous" wrapText="1"/>
      <protection/>
    </xf>
    <xf numFmtId="0" fontId="22" fillId="0" borderId="33" xfId="0" applyFont="1" applyFill="1" applyBorder="1" applyAlignment="1" applyProtection="1">
      <alignment horizontal="centerContinuous"/>
      <protection/>
    </xf>
    <xf numFmtId="3" fontId="25" fillId="0" borderId="20" xfId="0" applyNumberFormat="1" applyFont="1" applyFill="1" applyBorder="1" applyAlignment="1" applyProtection="1">
      <alignment horizontal="centerContinuous"/>
      <protection/>
    </xf>
    <xf numFmtId="0" fontId="25" fillId="0" borderId="0" xfId="0" applyFont="1" applyFill="1" applyAlignment="1" applyProtection="1">
      <alignment horizontal="centerContinuous"/>
      <protection/>
    </xf>
    <xf numFmtId="0" fontId="26" fillId="0" borderId="0" xfId="0" applyFont="1" applyFill="1" applyAlignment="1" applyProtection="1">
      <alignment/>
      <protection/>
    </xf>
    <xf numFmtId="49" fontId="7" fillId="0" borderId="21" xfId="0" applyNumberFormat="1" applyFont="1" applyFill="1" applyBorder="1" applyAlignment="1" applyProtection="1">
      <alignment horizontal="center"/>
      <protection/>
    </xf>
    <xf numFmtId="49" fontId="4" fillId="0" borderId="20" xfId="0" applyNumberFormat="1" applyFont="1" applyFill="1" applyBorder="1" applyAlignment="1" applyProtection="1">
      <alignment horizontal="centerContinuous" wrapText="1"/>
      <protection/>
    </xf>
    <xf numFmtId="0" fontId="4" fillId="0" borderId="33" xfId="0" applyFont="1" applyFill="1" applyBorder="1" applyAlignment="1" applyProtection="1">
      <alignment horizontal="centerContinuous"/>
      <protection/>
    </xf>
    <xf numFmtId="0" fontId="7" fillId="0" borderId="20" xfId="0" applyFont="1" applyFill="1" applyBorder="1" applyAlignment="1" applyProtection="1">
      <alignment horizontal="centerContinuous"/>
      <protection/>
    </xf>
    <xf numFmtId="0" fontId="15" fillId="0" borderId="0" xfId="0" applyFont="1" applyFill="1" applyAlignment="1" applyProtection="1">
      <alignment/>
      <protection/>
    </xf>
    <xf numFmtId="49" fontId="7" fillId="0" borderId="26" xfId="0" applyNumberFormat="1" applyFont="1" applyFill="1" applyBorder="1" applyAlignment="1" applyProtection="1">
      <alignment horizontal="centerContinuous"/>
      <protection/>
    </xf>
    <xf numFmtId="49" fontId="7" fillId="0" borderId="27" xfId="0" applyNumberFormat="1" applyFont="1" applyFill="1" applyBorder="1" applyAlignment="1" applyProtection="1">
      <alignment horizontal="centerContinuous"/>
      <protection/>
    </xf>
    <xf numFmtId="49" fontId="7" fillId="0" borderId="28" xfId="0" applyNumberFormat="1" applyFont="1" applyFill="1" applyBorder="1" applyAlignment="1" applyProtection="1">
      <alignment horizontal="centerContinuous"/>
      <protection/>
    </xf>
    <xf numFmtId="49" fontId="7" fillId="0" borderId="29" xfId="0" applyNumberFormat="1" applyFont="1" applyFill="1" applyBorder="1" applyAlignment="1" applyProtection="1">
      <alignment horizontal="centerContinuous"/>
      <protection/>
    </xf>
    <xf numFmtId="49" fontId="7" fillId="0" borderId="30" xfId="0" applyNumberFormat="1" applyFont="1" applyFill="1" applyBorder="1" applyAlignment="1" applyProtection="1">
      <alignment horizontal="centerContinuous"/>
      <protection/>
    </xf>
    <xf numFmtId="49" fontId="7" fillId="0" borderId="52" xfId="0" applyNumberFormat="1" applyFont="1" applyFill="1" applyBorder="1" applyAlignment="1" applyProtection="1">
      <alignment horizontal="centerContinuous"/>
      <protection/>
    </xf>
    <xf numFmtId="49" fontId="7" fillId="0" borderId="53" xfId="0" applyNumberFormat="1" applyFont="1" applyFill="1" applyBorder="1" applyAlignment="1" applyProtection="1">
      <alignment horizontal="centerContinuous"/>
      <protection/>
    </xf>
    <xf numFmtId="49" fontId="7" fillId="0" borderId="20" xfId="0" applyNumberFormat="1" applyFont="1" applyFill="1" applyBorder="1" applyAlignment="1" applyProtection="1">
      <alignment horizontal="center" vertical="center" wrapText="1"/>
      <protection/>
    </xf>
    <xf numFmtId="49" fontId="7" fillId="0" borderId="23" xfId="0" applyNumberFormat="1" applyFont="1" applyFill="1" applyBorder="1" applyAlignment="1" applyProtection="1">
      <alignment horizontal="center" vertical="center" wrapText="1"/>
      <protection/>
    </xf>
    <xf numFmtId="49" fontId="7" fillId="0" borderId="32" xfId="0" applyNumberFormat="1" applyFont="1" applyFill="1" applyBorder="1" applyAlignment="1" applyProtection="1">
      <alignment horizontal="center" vertical="center" wrapText="1"/>
      <protection/>
    </xf>
    <xf numFmtId="0" fontId="1" fillId="0" borderId="31" xfId="0" applyFont="1" applyBorder="1" applyAlignment="1" applyProtection="1">
      <alignment horizontal="right"/>
      <protection/>
    </xf>
    <xf numFmtId="3" fontId="36" fillId="0" borderId="20" xfId="0" applyNumberFormat="1" applyFont="1" applyFill="1" applyBorder="1" applyAlignment="1" applyProtection="1">
      <alignment/>
      <protection/>
    </xf>
    <xf numFmtId="3" fontId="36" fillId="0" borderId="54" xfId="0" applyNumberFormat="1" applyFont="1" applyFill="1" applyBorder="1" applyAlignment="1" applyProtection="1">
      <alignment/>
      <protection/>
    </xf>
    <xf numFmtId="3" fontId="36" fillId="0" borderId="23" xfId="0" applyNumberFormat="1" applyFont="1" applyFill="1" applyBorder="1" applyAlignment="1" applyProtection="1">
      <alignment/>
      <protection/>
    </xf>
    <xf numFmtId="3" fontId="36" fillId="0" borderId="38" xfId="0" applyNumberFormat="1" applyFont="1" applyFill="1" applyBorder="1" applyAlignment="1" applyProtection="1">
      <alignment/>
      <protection/>
    </xf>
    <xf numFmtId="3" fontId="36" fillId="0" borderId="55" xfId="0" applyNumberFormat="1" applyFont="1" applyFill="1" applyBorder="1" applyAlignment="1" applyProtection="1">
      <alignment/>
      <protection/>
    </xf>
    <xf numFmtId="3" fontId="36" fillId="0" borderId="56" xfId="0" applyNumberFormat="1" applyFont="1" applyFill="1" applyBorder="1" applyAlignment="1" applyProtection="1">
      <alignment/>
      <protection/>
    </xf>
    <xf numFmtId="3" fontId="36" fillId="0" borderId="57" xfId="0" applyNumberFormat="1" applyFont="1" applyFill="1" applyBorder="1" applyAlignment="1" applyProtection="1">
      <alignment/>
      <protection/>
    </xf>
    <xf numFmtId="3" fontId="36" fillId="0" borderId="17" xfId="0" applyNumberFormat="1" applyFont="1" applyFill="1" applyBorder="1" applyAlignment="1" applyProtection="1">
      <alignment/>
      <protection/>
    </xf>
    <xf numFmtId="3" fontId="36" fillId="0" borderId="58" xfId="0" applyNumberFormat="1" applyFont="1" applyFill="1" applyBorder="1" applyAlignment="1" applyProtection="1">
      <alignment/>
      <protection/>
    </xf>
    <xf numFmtId="3" fontId="36" fillId="0" borderId="34" xfId="0" applyNumberFormat="1" applyFont="1" applyFill="1" applyBorder="1" applyAlignment="1" applyProtection="1">
      <alignment/>
      <protection/>
    </xf>
    <xf numFmtId="3" fontId="36" fillId="0" borderId="24" xfId="0" applyNumberFormat="1" applyFont="1" applyFill="1" applyBorder="1" applyAlignment="1" applyProtection="1">
      <alignment/>
      <protection/>
    </xf>
    <xf numFmtId="3" fontId="36" fillId="0" borderId="0" xfId="0" applyNumberFormat="1" applyFont="1" applyFill="1" applyAlignment="1" applyProtection="1">
      <alignment/>
      <protection/>
    </xf>
    <xf numFmtId="3" fontId="36" fillId="0" borderId="59" xfId="0" applyNumberFormat="1" applyFont="1" applyFill="1" applyBorder="1" applyAlignment="1" applyProtection="1">
      <alignment/>
      <protection/>
    </xf>
    <xf numFmtId="3" fontId="36" fillId="0" borderId="22" xfId="0" applyNumberFormat="1" applyFont="1" applyFill="1" applyBorder="1" applyAlignment="1" applyProtection="1">
      <alignment/>
      <protection/>
    </xf>
    <xf numFmtId="3" fontId="36" fillId="0" borderId="21" xfId="0" applyNumberFormat="1" applyFont="1" applyFill="1" applyBorder="1" applyAlignment="1" applyProtection="1">
      <alignment/>
      <protection/>
    </xf>
    <xf numFmtId="10" fontId="18" fillId="0" borderId="0" xfId="81" applyNumberFormat="1" applyFont="1" applyBorder="1" applyAlignment="1" applyProtection="1">
      <alignment/>
      <protection/>
    </xf>
    <xf numFmtId="10" fontId="18" fillId="0" borderId="15" xfId="81" applyNumberFormat="1" applyFont="1" applyBorder="1" applyAlignment="1" applyProtection="1">
      <alignment/>
      <protection/>
    </xf>
    <xf numFmtId="10" fontId="18" fillId="0" borderId="60" xfId="81" applyNumberFormat="1" applyFont="1" applyBorder="1" applyAlignment="1" applyProtection="1">
      <alignment/>
      <protection/>
    </xf>
    <xf numFmtId="10" fontId="18" fillId="0" borderId="61" xfId="81" applyNumberFormat="1" applyFont="1" applyBorder="1" applyAlignment="1" applyProtection="1">
      <alignment/>
      <protection/>
    </xf>
    <xf numFmtId="3" fontId="36" fillId="0" borderId="0" xfId="0" applyNumberFormat="1" applyFont="1" applyBorder="1" applyAlignment="1" applyProtection="1">
      <alignment/>
      <protection/>
    </xf>
    <xf numFmtId="3" fontId="36" fillId="0" borderId="0" xfId="0" applyNumberFormat="1" applyFont="1" applyAlignment="1" applyProtection="1">
      <alignment/>
      <protection/>
    </xf>
    <xf numFmtId="10" fontId="18" fillId="0" borderId="60" xfId="81" applyNumberFormat="1" applyFont="1" applyFill="1" applyBorder="1" applyAlignment="1" applyProtection="1">
      <alignment/>
      <protection/>
    </xf>
    <xf numFmtId="10" fontId="18" fillId="0" borderId="61" xfId="81" applyNumberFormat="1" applyFont="1" applyFill="1" applyBorder="1" applyAlignment="1" applyProtection="1">
      <alignment/>
      <protection/>
    </xf>
    <xf numFmtId="3" fontId="36" fillId="0" borderId="62" xfId="0" applyNumberFormat="1" applyFont="1" applyFill="1" applyBorder="1" applyAlignment="1" applyProtection="1">
      <alignment/>
      <protection/>
    </xf>
    <xf numFmtId="3" fontId="13" fillId="0" borderId="0" xfId="0" applyNumberFormat="1" applyFont="1" applyAlignment="1" applyProtection="1">
      <alignment/>
      <protection locked="0"/>
    </xf>
    <xf numFmtId="3" fontId="14" fillId="0" borderId="0" xfId="0" applyNumberFormat="1" applyFont="1" applyAlignment="1" applyProtection="1">
      <alignment/>
      <protection locked="0"/>
    </xf>
    <xf numFmtId="0" fontId="25" fillId="0" borderId="0" xfId="0" applyFont="1" applyFill="1" applyAlignment="1" applyProtection="1">
      <alignment/>
      <protection/>
    </xf>
    <xf numFmtId="0" fontId="20" fillId="0" borderId="37" xfId="0" applyFont="1" applyFill="1" applyBorder="1" applyAlignment="1" applyProtection="1">
      <alignment horizontal="centerContinuous" vertical="top" wrapText="1"/>
      <protection/>
    </xf>
    <xf numFmtId="0" fontId="20" fillId="0" borderId="49" xfId="0" applyFont="1" applyFill="1" applyBorder="1" applyAlignment="1" applyProtection="1">
      <alignment horizontal="centerContinuous" vertical="top" wrapText="1"/>
      <protection/>
    </xf>
    <xf numFmtId="0" fontId="21" fillId="0" borderId="36" xfId="0" applyFont="1" applyFill="1" applyBorder="1" applyAlignment="1" applyProtection="1">
      <alignment horizontal="centerContinuous" vertical="top" wrapText="1"/>
      <protection/>
    </xf>
    <xf numFmtId="0" fontId="21" fillId="0" borderId="51" xfId="0" applyFont="1" applyFill="1" applyBorder="1" applyAlignment="1" applyProtection="1">
      <alignment horizontal="centerContinuous" vertical="top" wrapText="1"/>
      <protection/>
    </xf>
    <xf numFmtId="0" fontId="0" fillId="0" borderId="0" xfId="0" applyFont="1" applyFill="1" applyAlignment="1" applyProtection="1">
      <alignment/>
      <protection/>
    </xf>
    <xf numFmtId="0" fontId="5" fillId="0" borderId="47" xfId="0" applyFont="1" applyFill="1" applyBorder="1" applyAlignment="1" applyProtection="1">
      <alignment horizontal="centerContinuous" vertical="top" wrapText="1"/>
      <protection/>
    </xf>
    <xf numFmtId="0" fontId="15" fillId="0" borderId="35" xfId="0" applyFont="1" applyFill="1" applyBorder="1" applyAlignment="1" applyProtection="1">
      <alignment horizontal="centerContinuous" wrapText="1"/>
      <protection/>
    </xf>
    <xf numFmtId="49" fontId="7" fillId="0" borderId="0" xfId="0" applyNumberFormat="1" applyFont="1" applyFill="1" applyAlignment="1" applyProtection="1">
      <alignment horizontal="center"/>
      <protection/>
    </xf>
    <xf numFmtId="49" fontId="7" fillId="0" borderId="20" xfId="0" applyNumberFormat="1" applyFont="1" applyFill="1" applyBorder="1" applyAlignment="1" applyProtection="1">
      <alignment horizontal="center" wrapText="1"/>
      <protection/>
    </xf>
    <xf numFmtId="3" fontId="36" fillId="0" borderId="0" xfId="0" applyNumberFormat="1" applyFont="1" applyFill="1" applyAlignment="1" applyProtection="1">
      <alignment horizontal="center"/>
      <protection/>
    </xf>
    <xf numFmtId="10" fontId="36" fillId="0" borderId="21" xfId="0" applyNumberFormat="1" applyFont="1" applyFill="1" applyBorder="1" applyAlignment="1" applyProtection="1">
      <alignment horizontal="center"/>
      <protection/>
    </xf>
    <xf numFmtId="3" fontId="36" fillId="0" borderId="17" xfId="0" applyNumberFormat="1" applyFont="1" applyFill="1" applyBorder="1" applyAlignment="1" applyProtection="1">
      <alignment horizontal="center"/>
      <protection/>
    </xf>
    <xf numFmtId="10" fontId="36" fillId="0" borderId="24" xfId="0" applyNumberFormat="1" applyFont="1" applyFill="1" applyBorder="1" applyAlignment="1" applyProtection="1">
      <alignment horizontal="center"/>
      <protection/>
    </xf>
    <xf numFmtId="3" fontId="36" fillId="0" borderId="20" xfId="0" applyNumberFormat="1" applyFont="1" applyFill="1" applyBorder="1" applyAlignment="1" applyProtection="1">
      <alignment horizontal="center"/>
      <protection/>
    </xf>
    <xf numFmtId="10" fontId="36" fillId="0" borderId="19" xfId="0" applyNumberFormat="1" applyFont="1" applyFill="1" applyBorder="1" applyAlignment="1" applyProtection="1">
      <alignment horizontal="center"/>
      <protection/>
    </xf>
    <xf numFmtId="3" fontId="24" fillId="0" borderId="0" xfId="0" applyNumberFormat="1" applyFont="1" applyFill="1" applyAlignment="1" applyProtection="1">
      <alignment horizontal="center"/>
      <protection locked="0"/>
    </xf>
    <xf numFmtId="3" fontId="24" fillId="0" borderId="17" xfId="0" applyNumberFormat="1" applyFont="1" applyFill="1" applyBorder="1" applyAlignment="1" applyProtection="1">
      <alignment horizontal="center"/>
      <protection locked="0"/>
    </xf>
    <xf numFmtId="10" fontId="24" fillId="0" borderId="21" xfId="0" applyNumberFormat="1" applyFont="1" applyFill="1" applyBorder="1" applyAlignment="1" applyProtection="1">
      <alignment horizontal="center"/>
      <protection locked="0"/>
    </xf>
    <xf numFmtId="10" fontId="24" fillId="0" borderId="24" xfId="0" applyNumberFormat="1" applyFont="1" applyFill="1" applyBorder="1" applyAlignment="1" applyProtection="1">
      <alignment horizontal="center"/>
      <protection locked="0"/>
    </xf>
    <xf numFmtId="3" fontId="18" fillId="0" borderId="0" xfId="0" applyNumberFormat="1" applyFont="1" applyAlignment="1" applyProtection="1">
      <alignment/>
      <protection/>
    </xf>
    <xf numFmtId="0" fontId="18" fillId="0" borderId="0" xfId="0" applyFont="1" applyAlignment="1" applyProtection="1">
      <alignment/>
      <protection/>
    </xf>
    <xf numFmtId="178" fontId="18" fillId="0" borderId="0" xfId="62" applyNumberFormat="1" applyFont="1" applyAlignment="1" applyProtection="1">
      <alignment/>
      <protection/>
    </xf>
    <xf numFmtId="178" fontId="18" fillId="0" borderId="0" xfId="62" applyNumberFormat="1" applyFont="1" applyAlignment="1" applyProtection="1">
      <alignment horizontal="right"/>
      <protection/>
    </xf>
    <xf numFmtId="10" fontId="18" fillId="0" borderId="0" xfId="81" applyNumberFormat="1" applyFont="1" applyAlignment="1" applyProtection="1">
      <alignment horizontal="right"/>
      <protection/>
    </xf>
    <xf numFmtId="3" fontId="36" fillId="55" borderId="20" xfId="0" applyNumberFormat="1" applyFont="1" applyFill="1" applyBorder="1" applyAlignment="1" applyProtection="1">
      <alignment/>
      <protection/>
    </xf>
    <xf numFmtId="3" fontId="36" fillId="55" borderId="23" xfId="0" applyNumberFormat="1" applyFont="1" applyFill="1" applyBorder="1" applyAlignment="1" applyProtection="1">
      <alignment/>
      <protection/>
    </xf>
    <xf numFmtId="3" fontId="36" fillId="55" borderId="19" xfId="0" applyNumberFormat="1" applyFont="1" applyFill="1" applyBorder="1" applyAlignment="1" applyProtection="1">
      <alignment/>
      <protection/>
    </xf>
    <xf numFmtId="3" fontId="36" fillId="55" borderId="0" xfId="0" applyNumberFormat="1" applyFont="1" applyFill="1" applyAlignment="1" applyProtection="1">
      <alignment/>
      <protection/>
    </xf>
    <xf numFmtId="3" fontId="36" fillId="55" borderId="22" xfId="0" applyNumberFormat="1" applyFont="1" applyFill="1" applyBorder="1" applyAlignment="1" applyProtection="1">
      <alignment/>
      <protection/>
    </xf>
    <xf numFmtId="3" fontId="36" fillId="55" borderId="21" xfId="0" applyNumberFormat="1" applyFont="1" applyFill="1" applyBorder="1" applyAlignment="1" applyProtection="1">
      <alignment/>
      <protection/>
    </xf>
    <xf numFmtId="3" fontId="36" fillId="55" borderId="17" xfId="0" applyNumberFormat="1" applyFont="1" applyFill="1" applyBorder="1" applyAlignment="1" applyProtection="1">
      <alignment/>
      <protection/>
    </xf>
    <xf numFmtId="3" fontId="36" fillId="55" borderId="34" xfId="0" applyNumberFormat="1" applyFont="1" applyFill="1" applyBorder="1" applyAlignment="1" applyProtection="1">
      <alignment/>
      <protection/>
    </xf>
    <xf numFmtId="3" fontId="36" fillId="55" borderId="24" xfId="0" applyNumberFormat="1" applyFont="1" applyFill="1" applyBorder="1" applyAlignment="1" applyProtection="1">
      <alignment/>
      <protection/>
    </xf>
    <xf numFmtId="3" fontId="36" fillId="56" borderId="20" xfId="0" applyNumberFormat="1" applyFont="1" applyFill="1" applyBorder="1" applyAlignment="1">
      <alignment/>
    </xf>
    <xf numFmtId="3" fontId="36" fillId="56" borderId="54" xfId="0" applyNumberFormat="1" applyFont="1" applyFill="1" applyBorder="1" applyAlignment="1">
      <alignment/>
    </xf>
    <xf numFmtId="3" fontId="36" fillId="56" borderId="23" xfId="0" applyNumberFormat="1" applyFont="1" applyFill="1" applyBorder="1" applyAlignment="1">
      <alignment/>
    </xf>
    <xf numFmtId="10" fontId="36" fillId="56" borderId="19" xfId="0" applyNumberFormat="1" applyFont="1" applyFill="1" applyBorder="1" applyAlignment="1">
      <alignment horizontal="center"/>
    </xf>
    <xf numFmtId="3" fontId="36" fillId="56" borderId="20" xfId="0" applyNumberFormat="1" applyFont="1" applyFill="1" applyBorder="1" applyAlignment="1">
      <alignment horizontal="center"/>
    </xf>
    <xf numFmtId="3" fontId="36" fillId="56" borderId="0" xfId="0" applyNumberFormat="1" applyFont="1" applyFill="1" applyAlignment="1">
      <alignment horizontal="center"/>
    </xf>
    <xf numFmtId="3" fontId="36" fillId="56" borderId="22" xfId="0" applyNumberFormat="1" applyFont="1" applyFill="1" applyBorder="1" applyAlignment="1">
      <alignment/>
    </xf>
    <xf numFmtId="10" fontId="36" fillId="56" borderId="21" xfId="0" applyNumberFormat="1" applyFont="1" applyFill="1" applyBorder="1" applyAlignment="1">
      <alignment horizontal="center"/>
    </xf>
    <xf numFmtId="3" fontId="36" fillId="56" borderId="17" xfId="0" applyNumberFormat="1" applyFont="1" applyFill="1" applyBorder="1" applyAlignment="1">
      <alignment horizontal="center"/>
    </xf>
    <xf numFmtId="3" fontId="36" fillId="56" borderId="34" xfId="0" applyNumberFormat="1" applyFont="1" applyFill="1" applyBorder="1" applyAlignment="1">
      <alignment/>
    </xf>
    <xf numFmtId="0" fontId="36" fillId="56" borderId="45" xfId="0" applyFont="1" applyFill="1" applyBorder="1" applyAlignment="1">
      <alignment/>
    </xf>
    <xf numFmtId="0" fontId="36" fillId="56" borderId="63" xfId="0" applyFont="1" applyFill="1" applyBorder="1" applyAlignment="1">
      <alignment/>
    </xf>
    <xf numFmtId="0" fontId="36" fillId="56" borderId="64" xfId="0" applyFont="1" applyFill="1" applyBorder="1" applyAlignment="1">
      <alignment/>
    </xf>
    <xf numFmtId="3" fontId="36" fillId="0" borderId="65" xfId="0" applyNumberFormat="1" applyFont="1" applyFill="1" applyBorder="1" applyAlignment="1" applyProtection="1">
      <alignment/>
      <protection/>
    </xf>
    <xf numFmtId="3" fontId="36" fillId="0" borderId="66" xfId="0" applyNumberFormat="1" applyFont="1" applyFill="1" applyBorder="1" applyAlignment="1" applyProtection="1">
      <alignment/>
      <protection/>
    </xf>
    <xf numFmtId="3" fontId="36" fillId="0" borderId="30" xfId="0" applyNumberFormat="1" applyFont="1" applyFill="1" applyBorder="1" applyAlignment="1" applyProtection="1">
      <alignment/>
      <protection/>
    </xf>
    <xf numFmtId="3" fontId="36" fillId="0" borderId="26" xfId="0" applyNumberFormat="1" applyFont="1" applyFill="1" applyBorder="1" applyAlignment="1" applyProtection="1">
      <alignment/>
      <protection/>
    </xf>
    <xf numFmtId="3" fontId="36" fillId="0" borderId="27" xfId="0" applyNumberFormat="1" applyFont="1" applyFill="1" applyBorder="1" applyAlignment="1" applyProtection="1">
      <alignment/>
      <protection/>
    </xf>
    <xf numFmtId="0" fontId="4" fillId="55" borderId="0" xfId="0" applyFont="1" applyFill="1" applyBorder="1" applyAlignment="1" applyProtection="1">
      <alignment horizontal="centerContinuous"/>
      <protection/>
    </xf>
    <xf numFmtId="49" fontId="6" fillId="56" borderId="17" xfId="0" applyNumberFormat="1" applyFont="1" applyFill="1" applyBorder="1" applyAlignment="1">
      <alignment horizontal="right"/>
    </xf>
    <xf numFmtId="49" fontId="6" fillId="56" borderId="67" xfId="0" applyNumberFormat="1" applyFont="1" applyFill="1" applyBorder="1" applyAlignment="1">
      <alignment horizontal="right"/>
    </xf>
    <xf numFmtId="37" fontId="6" fillId="56" borderId="67" xfId="60" applyNumberFormat="1" applyFont="1" applyFill="1" applyBorder="1" applyAlignment="1">
      <alignment horizontal="right"/>
    </xf>
    <xf numFmtId="49" fontId="6" fillId="56" borderId="67" xfId="0" applyNumberFormat="1" applyFont="1" applyFill="1" applyBorder="1" applyAlignment="1">
      <alignment horizontal="center"/>
    </xf>
    <xf numFmtId="165" fontId="6" fillId="56" borderId="68" xfId="60" applyNumberFormat="1" applyFont="1" applyFill="1" applyBorder="1" applyAlignment="1">
      <alignment/>
    </xf>
    <xf numFmtId="3" fontId="18" fillId="0" borderId="0" xfId="0" applyNumberFormat="1" applyFont="1" applyAlignment="1" applyProtection="1">
      <alignment horizontal="center"/>
      <protection/>
    </xf>
    <xf numFmtId="0" fontId="18" fillId="0" borderId="0" xfId="0" applyFont="1" applyAlignment="1" applyProtection="1">
      <alignment horizontal="center"/>
      <protection/>
    </xf>
    <xf numFmtId="49" fontId="7" fillId="57" borderId="21" xfId="0" applyNumberFormat="1" applyFont="1" applyFill="1" applyBorder="1" applyAlignment="1" applyProtection="1">
      <alignment horizontal="center"/>
      <protection/>
    </xf>
    <xf numFmtId="49" fontId="7" fillId="57" borderId="19" xfId="0" applyNumberFormat="1" applyFont="1" applyFill="1" applyBorder="1" applyAlignment="1" applyProtection="1">
      <alignment horizontal="center" wrapText="1"/>
      <protection/>
    </xf>
    <xf numFmtId="180" fontId="6" fillId="56" borderId="0" xfId="0" applyNumberFormat="1" applyFont="1" applyFill="1" applyAlignment="1">
      <alignment/>
    </xf>
    <xf numFmtId="0" fontId="37" fillId="56" borderId="0" xfId="0" applyFont="1" applyFill="1" applyAlignment="1">
      <alignment/>
    </xf>
    <xf numFmtId="0" fontId="37" fillId="56" borderId="0" xfId="0" applyFont="1" applyFill="1" applyBorder="1" applyAlignment="1">
      <alignment/>
    </xf>
    <xf numFmtId="10" fontId="36" fillId="0" borderId="66" xfId="0" applyNumberFormat="1" applyFont="1" applyFill="1" applyBorder="1" applyAlignment="1" applyProtection="1">
      <alignment horizontal="center"/>
      <protection/>
    </xf>
    <xf numFmtId="178" fontId="18" fillId="0" borderId="0" xfId="62" applyNumberFormat="1" applyFont="1" applyAlignment="1" applyProtection="1">
      <alignment horizontal="center"/>
      <protection/>
    </xf>
    <xf numFmtId="49" fontId="4" fillId="0" borderId="20" xfId="0" applyNumberFormat="1" applyFont="1" applyFill="1" applyBorder="1" applyAlignment="1" applyProtection="1">
      <alignment horizontal="center" vertical="center" wrapText="1"/>
      <protection/>
    </xf>
    <xf numFmtId="49" fontId="4" fillId="0" borderId="0" xfId="0" applyNumberFormat="1" applyFont="1" applyAlignment="1" applyProtection="1">
      <alignment horizontal="center" vertical="center" wrapText="1"/>
      <protection/>
    </xf>
    <xf numFmtId="37" fontId="4" fillId="0" borderId="0" xfId="60" applyNumberFormat="1" applyFont="1" applyAlignment="1" applyProtection="1">
      <alignment horizontal="center" vertical="center" wrapText="1"/>
      <protection/>
    </xf>
    <xf numFmtId="0" fontId="0" fillId="0" borderId="0" xfId="0" applyAlignment="1" applyProtection="1">
      <alignment vertical="center"/>
      <protection/>
    </xf>
    <xf numFmtId="49" fontId="7" fillId="0" borderId="19" xfId="0" applyNumberFormat="1" applyFont="1" applyFill="1" applyBorder="1" applyAlignment="1" applyProtection="1">
      <alignment horizontal="center" vertical="center" wrapText="1"/>
      <protection/>
    </xf>
    <xf numFmtId="49" fontId="4" fillId="0" borderId="32" xfId="0" applyNumberFormat="1" applyFont="1" applyBorder="1" applyAlignment="1" applyProtection="1">
      <alignment horizontal="centerContinuous" vertical="center" wrapText="1"/>
      <protection/>
    </xf>
    <xf numFmtId="49" fontId="4" fillId="0" borderId="20" xfId="0" applyNumberFormat="1" applyFont="1" applyBorder="1" applyAlignment="1" applyProtection="1">
      <alignment horizontal="centerContinuous" vertical="center" wrapText="1"/>
      <protection/>
    </xf>
    <xf numFmtId="49" fontId="4" fillId="0" borderId="19" xfId="0" applyNumberFormat="1" applyFont="1" applyBorder="1" applyAlignment="1" applyProtection="1">
      <alignment horizontal="centerContinuous" vertical="center" wrapText="1"/>
      <protection/>
    </xf>
    <xf numFmtId="3" fontId="0" fillId="56" borderId="0" xfId="0" applyNumberFormat="1" applyFill="1" applyAlignment="1">
      <alignment horizontal="right"/>
    </xf>
    <xf numFmtId="3" fontId="0" fillId="56" borderId="0" xfId="0" applyNumberFormat="1" applyFont="1" applyFill="1" applyAlignment="1">
      <alignment horizontal="right"/>
    </xf>
    <xf numFmtId="3" fontId="7" fillId="56" borderId="11" xfId="0" applyNumberFormat="1" applyFont="1" applyFill="1" applyBorder="1" applyAlignment="1">
      <alignment horizontal="right"/>
    </xf>
    <xf numFmtId="3" fontId="7" fillId="56" borderId="12" xfId="0" applyNumberFormat="1" applyFont="1" applyFill="1" applyBorder="1" applyAlignment="1">
      <alignment horizontal="right"/>
    </xf>
    <xf numFmtId="3" fontId="18" fillId="56" borderId="0" xfId="81" applyNumberFormat="1" applyFont="1" applyFill="1" applyBorder="1" applyAlignment="1">
      <alignment horizontal="right"/>
    </xf>
    <xf numFmtId="3" fontId="18" fillId="56" borderId="15" xfId="81" applyNumberFormat="1" applyFont="1" applyFill="1" applyBorder="1" applyAlignment="1">
      <alignment horizontal="right"/>
    </xf>
    <xf numFmtId="3" fontId="37" fillId="56" borderId="11" xfId="0" applyNumberFormat="1" applyFont="1" applyFill="1" applyBorder="1" applyAlignment="1">
      <alignment horizontal="right"/>
    </xf>
    <xf numFmtId="3" fontId="18" fillId="56" borderId="61" xfId="81" applyNumberFormat="1" applyFont="1" applyFill="1" applyBorder="1" applyAlignment="1">
      <alignment horizontal="right"/>
    </xf>
    <xf numFmtId="3" fontId="15" fillId="56" borderId="0" xfId="0" applyNumberFormat="1" applyFont="1" applyFill="1" applyAlignment="1">
      <alignment horizontal="right"/>
    </xf>
    <xf numFmtId="0" fontId="0" fillId="56" borderId="0" xfId="0" applyFill="1" applyAlignment="1">
      <alignment horizontal="right"/>
    </xf>
    <xf numFmtId="0" fontId="0" fillId="56" borderId="0" xfId="0" applyFont="1" applyFill="1" applyAlignment="1">
      <alignment horizontal="right"/>
    </xf>
    <xf numFmtId="49" fontId="7" fillId="56" borderId="11" xfId="0" applyNumberFormat="1" applyFont="1" applyFill="1" applyBorder="1" applyAlignment="1">
      <alignment horizontal="right"/>
    </xf>
    <xf numFmtId="49" fontId="7" fillId="56" borderId="12" xfId="0" applyNumberFormat="1" applyFont="1" applyFill="1" applyBorder="1" applyAlignment="1">
      <alignment horizontal="right"/>
    </xf>
    <xf numFmtId="10" fontId="18" fillId="56" borderId="0" xfId="81" applyNumberFormat="1" applyFont="1" applyFill="1" applyBorder="1" applyAlignment="1">
      <alignment horizontal="right"/>
    </xf>
    <xf numFmtId="10" fontId="18" fillId="56" borderId="15" xfId="81" applyNumberFormat="1" applyFont="1" applyFill="1" applyBorder="1" applyAlignment="1">
      <alignment horizontal="right"/>
    </xf>
    <xf numFmtId="0" fontId="15" fillId="56" borderId="0" xfId="0" applyFont="1" applyFill="1" applyAlignment="1">
      <alignment horizontal="right"/>
    </xf>
    <xf numFmtId="0" fontId="18" fillId="56" borderId="60" xfId="0" applyFont="1" applyFill="1" applyBorder="1" applyAlignment="1">
      <alignment horizontal="centerContinuous"/>
    </xf>
    <xf numFmtId="1" fontId="4" fillId="0" borderId="38" xfId="0" applyNumberFormat="1" applyFont="1" applyBorder="1" applyAlignment="1" applyProtection="1">
      <alignment horizontal="centerContinuous" vertical="center" wrapText="1"/>
      <protection/>
    </xf>
    <xf numFmtId="0" fontId="5" fillId="0" borderId="25" xfId="0" applyFont="1" applyFill="1" applyBorder="1" applyAlignment="1" applyProtection="1">
      <alignment horizontal="centerContinuous" wrapText="1"/>
      <protection/>
    </xf>
    <xf numFmtId="49" fontId="4" fillId="0" borderId="19" xfId="0" applyNumberFormat="1" applyFont="1" applyFill="1" applyBorder="1" applyAlignment="1" applyProtection="1">
      <alignment horizontal="center" vertical="center" wrapText="1"/>
      <protection/>
    </xf>
    <xf numFmtId="0" fontId="4" fillId="55" borderId="0" xfId="0" applyFont="1" applyFill="1" applyBorder="1" applyAlignment="1" applyProtection="1">
      <alignment horizontal="centerContinuous" vertical="center" wrapText="1"/>
      <protection/>
    </xf>
    <xf numFmtId="3" fontId="36" fillId="56" borderId="38" xfId="0" applyNumberFormat="1" applyFont="1" applyFill="1" applyBorder="1" applyAlignment="1">
      <alignment/>
    </xf>
    <xf numFmtId="3" fontId="36" fillId="56" borderId="55" xfId="0" applyNumberFormat="1" applyFont="1" applyFill="1" applyBorder="1" applyAlignment="1">
      <alignment/>
    </xf>
    <xf numFmtId="3" fontId="36" fillId="56" borderId="56" xfId="0" applyNumberFormat="1" applyFont="1" applyFill="1" applyBorder="1" applyAlignment="1">
      <alignment/>
    </xf>
    <xf numFmtId="3" fontId="36" fillId="56" borderId="57" xfId="0" applyNumberFormat="1" applyFont="1" applyFill="1" applyBorder="1" applyAlignment="1">
      <alignment/>
    </xf>
    <xf numFmtId="3" fontId="36" fillId="56" borderId="17" xfId="0" applyNumberFormat="1" applyFont="1" applyFill="1" applyBorder="1" applyAlignment="1">
      <alignment/>
    </xf>
    <xf numFmtId="3" fontId="36" fillId="56" borderId="58" xfId="0" applyNumberFormat="1" applyFont="1" applyFill="1" applyBorder="1" applyAlignment="1">
      <alignment/>
    </xf>
    <xf numFmtId="3" fontId="36" fillId="56" borderId="24" xfId="0" applyNumberFormat="1" applyFont="1" applyFill="1" applyBorder="1" applyAlignment="1">
      <alignment/>
    </xf>
    <xf numFmtId="3" fontId="36" fillId="56" borderId="0" xfId="0" applyNumberFormat="1" applyFont="1" applyFill="1" applyAlignment="1">
      <alignment/>
    </xf>
    <xf numFmtId="3" fontId="36" fillId="56" borderId="59" xfId="0" applyNumberFormat="1" applyFont="1" applyFill="1" applyBorder="1" applyAlignment="1">
      <alignment/>
    </xf>
    <xf numFmtId="3" fontId="36" fillId="56" borderId="21" xfId="0" applyNumberFormat="1" applyFont="1" applyFill="1" applyBorder="1" applyAlignment="1">
      <alignment/>
    </xf>
    <xf numFmtId="3" fontId="36" fillId="56" borderId="62" xfId="0" applyNumberFormat="1" applyFont="1" applyFill="1" applyBorder="1" applyAlignment="1">
      <alignment/>
    </xf>
    <xf numFmtId="178" fontId="18" fillId="0" borderId="0" xfId="62" applyNumberFormat="1" applyFont="1" applyAlignment="1" applyProtection="1">
      <alignment/>
      <protection/>
    </xf>
    <xf numFmtId="1" fontId="18" fillId="0" borderId="0" xfId="62" applyNumberFormat="1" applyFont="1" applyAlignment="1" applyProtection="1">
      <alignment/>
      <protection/>
    </xf>
    <xf numFmtId="0" fontId="6" fillId="56" borderId="24" xfId="0" applyFont="1" applyFill="1" applyBorder="1" applyAlignment="1">
      <alignment horizontal="left" wrapText="1"/>
    </xf>
    <xf numFmtId="0" fontId="6" fillId="0" borderId="21" xfId="0" applyFont="1" applyFill="1" applyBorder="1" applyAlignment="1">
      <alignment/>
    </xf>
    <xf numFmtId="0" fontId="6" fillId="0" borderId="24" xfId="0" applyFont="1" applyFill="1" applyBorder="1" applyAlignment="1">
      <alignment/>
    </xf>
    <xf numFmtId="0" fontId="6" fillId="0" borderId="19" xfId="0" applyFont="1" applyFill="1" applyBorder="1" applyAlignment="1">
      <alignment/>
    </xf>
    <xf numFmtId="0" fontId="29" fillId="0" borderId="13" xfId="0" applyFont="1" applyBorder="1" applyAlignment="1" applyProtection="1">
      <alignment horizontal="left" wrapText="1"/>
      <protection/>
    </xf>
    <xf numFmtId="0" fontId="4" fillId="0" borderId="24" xfId="0" applyFont="1" applyFill="1" applyBorder="1" applyAlignment="1">
      <alignment/>
    </xf>
    <xf numFmtId="0" fontId="4" fillId="0" borderId="24" xfId="0" applyFont="1" applyFill="1" applyBorder="1" applyAlignment="1">
      <alignment horizontal="left" wrapText="1"/>
    </xf>
    <xf numFmtId="0" fontId="4" fillId="0" borderId="29" xfId="0" applyFont="1" applyFill="1" applyBorder="1" applyAlignment="1">
      <alignment/>
    </xf>
    <xf numFmtId="3" fontId="8" fillId="58" borderId="34" xfId="0" applyNumberFormat="1" applyFont="1" applyFill="1" applyBorder="1" applyAlignment="1" applyProtection="1">
      <alignment/>
      <protection/>
    </xf>
    <xf numFmtId="0" fontId="11" fillId="56" borderId="13" xfId="0" applyFont="1" applyFill="1" applyBorder="1" applyAlignment="1">
      <alignment vertical="top" wrapText="1"/>
    </xf>
    <xf numFmtId="0" fontId="6" fillId="56" borderId="17" xfId="0" applyFont="1" applyFill="1" applyBorder="1" applyAlignment="1">
      <alignment/>
    </xf>
    <xf numFmtId="0" fontId="6" fillId="56" borderId="17" xfId="0" applyFont="1" applyFill="1" applyBorder="1" applyAlignment="1">
      <alignment horizontal="left" wrapText="1"/>
    </xf>
    <xf numFmtId="0" fontId="6" fillId="56" borderId="26" xfId="0" applyFont="1" applyFill="1" applyBorder="1" applyAlignment="1">
      <alignment/>
    </xf>
    <xf numFmtId="49" fontId="4" fillId="56" borderId="38" xfId="0" applyNumberFormat="1" applyFont="1" applyFill="1" applyBorder="1" applyAlignment="1">
      <alignment horizontal="centerContinuous" wrapText="1"/>
    </xf>
    <xf numFmtId="3" fontId="8" fillId="57" borderId="34" xfId="0" applyNumberFormat="1" applyFont="1" applyFill="1" applyBorder="1" applyAlignment="1" applyProtection="1">
      <alignment horizontal="center"/>
      <protection locked="0"/>
    </xf>
    <xf numFmtId="49" fontId="7" fillId="56" borderId="32" xfId="0" applyNumberFormat="1" applyFont="1" applyFill="1" applyBorder="1" applyAlignment="1">
      <alignment horizontal="center" wrapText="1"/>
    </xf>
    <xf numFmtId="3" fontId="8" fillId="58" borderId="18" xfId="0" applyNumberFormat="1" applyFont="1" applyFill="1" applyBorder="1" applyAlignment="1" applyProtection="1">
      <alignment/>
      <protection/>
    </xf>
    <xf numFmtId="3" fontId="8" fillId="58" borderId="69" xfId="0" applyNumberFormat="1" applyFont="1" applyFill="1" applyBorder="1" applyAlignment="1" applyProtection="1">
      <alignment/>
      <protection/>
    </xf>
    <xf numFmtId="3" fontId="8" fillId="58" borderId="70" xfId="0" applyNumberFormat="1" applyFont="1" applyFill="1" applyBorder="1" applyAlignment="1" applyProtection="1">
      <alignment/>
      <protection/>
    </xf>
    <xf numFmtId="3" fontId="36" fillId="56" borderId="71" xfId="0" applyNumberFormat="1" applyFont="1" applyFill="1" applyBorder="1" applyAlignment="1">
      <alignment/>
    </xf>
    <xf numFmtId="3" fontId="36" fillId="56" borderId="72" xfId="0" applyNumberFormat="1" applyFont="1" applyFill="1" applyBorder="1" applyAlignment="1">
      <alignment/>
    </xf>
    <xf numFmtId="3" fontId="36" fillId="56" borderId="73" xfId="0" applyNumberFormat="1" applyFont="1" applyFill="1" applyBorder="1" applyAlignment="1">
      <alignment/>
    </xf>
    <xf numFmtId="3" fontId="36" fillId="56" borderId="74" xfId="0" applyNumberFormat="1" applyFont="1" applyFill="1" applyBorder="1" applyAlignment="1">
      <alignment/>
    </xf>
    <xf numFmtId="3" fontId="36" fillId="56" borderId="75" xfId="0" applyNumberFormat="1" applyFont="1" applyFill="1" applyBorder="1" applyAlignment="1">
      <alignment/>
    </xf>
    <xf numFmtId="3" fontId="36" fillId="56" borderId="33" xfId="0" applyNumberFormat="1" applyFont="1" applyFill="1" applyBorder="1" applyAlignment="1">
      <alignment/>
    </xf>
    <xf numFmtId="10" fontId="36" fillId="56" borderId="76" xfId="0" applyNumberFormat="1" applyFont="1" applyFill="1" applyBorder="1" applyAlignment="1">
      <alignment horizontal="center"/>
    </xf>
    <xf numFmtId="10" fontId="18" fillId="56" borderId="26" xfId="81" applyNumberFormat="1" applyFont="1" applyFill="1" applyBorder="1" applyAlignment="1">
      <alignment horizontal="right"/>
    </xf>
    <xf numFmtId="10" fontId="18" fillId="56" borderId="77" xfId="81" applyNumberFormat="1" applyFont="1" applyFill="1" applyBorder="1" applyAlignment="1">
      <alignment horizontal="right"/>
    </xf>
    <xf numFmtId="10" fontId="7" fillId="56" borderId="11" xfId="0" applyNumberFormat="1" applyFont="1" applyFill="1" applyBorder="1" applyAlignment="1">
      <alignment horizontal="right"/>
    </xf>
    <xf numFmtId="10" fontId="7" fillId="56" borderId="12" xfId="0" applyNumberFormat="1" applyFont="1" applyFill="1" applyBorder="1" applyAlignment="1">
      <alignment horizontal="right"/>
    </xf>
    <xf numFmtId="10" fontId="18" fillId="56" borderId="78" xfId="81" applyNumberFormat="1" applyFont="1" applyFill="1" applyBorder="1" applyAlignment="1">
      <alignment horizontal="right"/>
    </xf>
    <xf numFmtId="10" fontId="18" fillId="56" borderId="79" xfId="81" applyNumberFormat="1" applyFont="1" applyFill="1" applyBorder="1" applyAlignment="1">
      <alignment horizontal="right"/>
    </xf>
    <xf numFmtId="3" fontId="36" fillId="0" borderId="70" xfId="0" applyNumberFormat="1" applyFont="1" applyFill="1" applyBorder="1" applyAlignment="1" applyProtection="1">
      <alignment/>
      <protection/>
    </xf>
    <xf numFmtId="0" fontId="0" fillId="56" borderId="0" xfId="0" applyFill="1" applyBorder="1" applyAlignment="1">
      <alignment horizontal="center" wrapText="1"/>
    </xf>
    <xf numFmtId="0" fontId="5" fillId="56" borderId="33" xfId="0" applyFont="1" applyFill="1" applyBorder="1" applyAlignment="1">
      <alignment horizontal="centerContinuous"/>
    </xf>
    <xf numFmtId="0" fontId="0" fillId="56" borderId="33" xfId="0" applyFill="1" applyBorder="1" applyAlignment="1">
      <alignment horizontal="centerContinuous"/>
    </xf>
    <xf numFmtId="0" fontId="0" fillId="56" borderId="80" xfId="0" applyFill="1" applyBorder="1" applyAlignment="1">
      <alignment horizontal="centerContinuous"/>
    </xf>
    <xf numFmtId="49" fontId="17" fillId="56" borderId="54" xfId="0" applyNumberFormat="1" applyFont="1" applyFill="1" applyBorder="1" applyAlignment="1">
      <alignment horizontal="center" wrapText="1"/>
    </xf>
    <xf numFmtId="0" fontId="39" fillId="56" borderId="33" xfId="0" applyFont="1" applyFill="1" applyBorder="1" applyAlignment="1">
      <alignment horizontal="centerContinuous" vertical="center" wrapText="1"/>
    </xf>
    <xf numFmtId="49" fontId="7" fillId="0" borderId="23" xfId="0" applyNumberFormat="1" applyFont="1" applyFill="1" applyBorder="1" applyAlignment="1">
      <alignment horizontal="center" wrapText="1"/>
    </xf>
    <xf numFmtId="0" fontId="5" fillId="56" borderId="0" xfId="0" applyFont="1" applyFill="1" applyBorder="1" applyAlignment="1">
      <alignment horizontal="centerContinuous" vertical="center" wrapText="1"/>
    </xf>
    <xf numFmtId="0" fontId="40" fillId="56" borderId="81" xfId="0" applyFont="1" applyFill="1" applyBorder="1" applyAlignment="1">
      <alignment horizontal="centerContinuous"/>
    </xf>
    <xf numFmtId="49" fontId="4" fillId="56" borderId="0" xfId="0" applyNumberFormat="1" applyFont="1" applyFill="1" applyBorder="1" applyAlignment="1">
      <alignment horizontal="centerContinuous" wrapText="1"/>
    </xf>
    <xf numFmtId="0" fontId="4" fillId="56" borderId="0" xfId="0" applyFont="1" applyFill="1" applyBorder="1" applyAlignment="1">
      <alignment horizontal="centerContinuous"/>
    </xf>
    <xf numFmtId="3" fontId="8" fillId="58" borderId="65" xfId="0" applyNumberFormat="1" applyFont="1" applyFill="1" applyBorder="1" applyAlignment="1" applyProtection="1">
      <alignment/>
      <protection/>
    </xf>
    <xf numFmtId="3" fontId="8" fillId="58" borderId="58" xfId="0" applyNumberFormat="1" applyFont="1" applyFill="1" applyBorder="1" applyAlignment="1" applyProtection="1">
      <alignment/>
      <protection/>
    </xf>
    <xf numFmtId="3" fontId="8" fillId="58" borderId="66" xfId="0" applyNumberFormat="1" applyFont="1" applyFill="1" applyBorder="1" applyAlignment="1" applyProtection="1">
      <alignment/>
      <protection/>
    </xf>
    <xf numFmtId="3" fontId="36" fillId="56" borderId="42" xfId="0" applyNumberFormat="1" applyFont="1" applyFill="1" applyBorder="1" applyAlignment="1">
      <alignment/>
    </xf>
    <xf numFmtId="3" fontId="36" fillId="56" borderId="39" xfId="0" applyNumberFormat="1" applyFont="1" applyFill="1" applyBorder="1" applyAlignment="1">
      <alignment/>
    </xf>
    <xf numFmtId="3" fontId="36" fillId="56" borderId="18" xfId="0" applyNumberFormat="1" applyFont="1" applyFill="1" applyBorder="1" applyAlignment="1">
      <alignment/>
    </xf>
    <xf numFmtId="3" fontId="36" fillId="56" borderId="44" xfId="0" applyNumberFormat="1" applyFont="1" applyFill="1" applyBorder="1" applyAlignment="1">
      <alignment/>
    </xf>
    <xf numFmtId="3" fontId="36" fillId="56" borderId="82" xfId="0" applyNumberFormat="1" applyFont="1" applyFill="1" applyBorder="1" applyAlignment="1">
      <alignment/>
    </xf>
    <xf numFmtId="3" fontId="36" fillId="56" borderId="83" xfId="0" applyNumberFormat="1" applyFont="1" applyFill="1" applyBorder="1" applyAlignment="1">
      <alignment/>
    </xf>
    <xf numFmtId="49" fontId="4" fillId="56" borderId="80" xfId="0" applyNumberFormat="1" applyFont="1" applyFill="1" applyBorder="1" applyAlignment="1">
      <alignment horizontal="centerContinuous" wrapText="1"/>
    </xf>
    <xf numFmtId="0" fontId="4" fillId="56" borderId="80" xfId="0" applyFont="1" applyFill="1" applyBorder="1" applyAlignment="1">
      <alignment horizontal="centerContinuous"/>
    </xf>
    <xf numFmtId="0" fontId="42" fillId="56" borderId="0" xfId="0" applyFont="1" applyFill="1" applyAlignment="1">
      <alignment/>
    </xf>
    <xf numFmtId="0" fontId="40" fillId="56" borderId="0" xfId="0" applyFont="1" applyFill="1" applyAlignment="1">
      <alignment/>
    </xf>
    <xf numFmtId="0" fontId="38" fillId="56" borderId="0" xfId="0" applyFont="1" applyFill="1" applyAlignment="1">
      <alignment/>
    </xf>
    <xf numFmtId="0" fontId="5" fillId="56" borderId="0" xfId="0" applyFont="1" applyFill="1" applyAlignment="1">
      <alignment/>
    </xf>
    <xf numFmtId="0" fontId="5" fillId="56" borderId="0" xfId="0" applyFont="1" applyFill="1" applyAlignment="1">
      <alignment horizontal="center"/>
    </xf>
    <xf numFmtId="0" fontId="16" fillId="56" borderId="0" xfId="0" applyFont="1" applyFill="1" applyAlignment="1">
      <alignment/>
    </xf>
    <xf numFmtId="0" fontId="6" fillId="0" borderId="66" xfId="0" applyFont="1" applyFill="1" applyBorder="1" applyAlignment="1" applyProtection="1">
      <alignment/>
      <protection locked="0"/>
    </xf>
    <xf numFmtId="49" fontId="7" fillId="0" borderId="19" xfId="0" applyNumberFormat="1" applyFont="1" applyFill="1" applyBorder="1" applyAlignment="1">
      <alignment horizontal="center"/>
    </xf>
    <xf numFmtId="3" fontId="8" fillId="57" borderId="34" xfId="0" applyNumberFormat="1" applyFont="1" applyFill="1" applyBorder="1" applyAlignment="1" applyProtection="1">
      <alignment horizontal="center"/>
      <protection locked="0"/>
    </xf>
    <xf numFmtId="3" fontId="8" fillId="57" borderId="34" xfId="0" applyNumberFormat="1" applyFont="1" applyFill="1" applyBorder="1" applyAlignment="1" applyProtection="1">
      <alignment/>
      <protection locked="0"/>
    </xf>
    <xf numFmtId="0" fontId="6" fillId="57" borderId="58" xfId="0" applyFont="1" applyFill="1" applyBorder="1" applyAlignment="1" applyProtection="1">
      <alignment/>
      <protection locked="0"/>
    </xf>
    <xf numFmtId="3" fontId="8" fillId="58" borderId="18" xfId="0" applyNumberFormat="1" applyFont="1" applyFill="1" applyBorder="1" applyAlignment="1" applyProtection="1">
      <alignment/>
      <protection/>
    </xf>
    <xf numFmtId="0" fontId="0" fillId="0" borderId="0" xfId="0" applyFill="1" applyAlignment="1">
      <alignment horizontal="left" vertical="center" wrapText="1"/>
    </xf>
    <xf numFmtId="1" fontId="0" fillId="59" borderId="26" xfId="0" applyNumberFormat="1" applyFont="1" applyFill="1" applyBorder="1" applyAlignment="1" applyProtection="1">
      <alignment horizontal="left"/>
      <protection/>
    </xf>
    <xf numFmtId="0" fontId="38" fillId="56" borderId="0" xfId="0" applyFont="1" applyFill="1" applyAlignment="1">
      <alignment/>
    </xf>
    <xf numFmtId="3" fontId="8" fillId="60" borderId="24" xfId="0" applyNumberFormat="1" applyFont="1" applyFill="1" applyBorder="1" applyAlignment="1" applyProtection="1">
      <alignment/>
      <protection locked="0"/>
    </xf>
    <xf numFmtId="3" fontId="8" fillId="60" borderId="17" xfId="0" applyNumberFormat="1" applyFont="1" applyFill="1" applyBorder="1" applyAlignment="1" applyProtection="1">
      <alignment/>
      <protection locked="0"/>
    </xf>
    <xf numFmtId="3" fontId="8" fillId="60" borderId="0" xfId="0" applyNumberFormat="1" applyFont="1" applyFill="1" applyAlignment="1" applyProtection="1">
      <alignment/>
      <protection locked="0"/>
    </xf>
    <xf numFmtId="3" fontId="8" fillId="60" borderId="21" xfId="0" applyNumberFormat="1" applyFont="1" applyFill="1" applyBorder="1" applyAlignment="1" applyProtection="1">
      <alignment/>
      <protection locked="0"/>
    </xf>
    <xf numFmtId="3" fontId="8" fillId="61" borderId="27" xfId="0" applyNumberFormat="1" applyFont="1" applyFill="1" applyBorder="1" applyAlignment="1" applyProtection="1">
      <alignment horizontal="center"/>
      <protection locked="0"/>
    </xf>
    <xf numFmtId="0" fontId="8" fillId="61" borderId="84" xfId="0" applyFont="1" applyFill="1" applyBorder="1" applyAlignment="1" applyProtection="1">
      <alignment/>
      <protection locked="0"/>
    </xf>
    <xf numFmtId="0" fontId="6" fillId="61" borderId="85" xfId="0" applyFont="1" applyFill="1" applyBorder="1" applyAlignment="1" applyProtection="1">
      <alignment/>
      <protection locked="0"/>
    </xf>
    <xf numFmtId="3" fontId="8" fillId="61" borderId="70" xfId="0" applyNumberFormat="1" applyFont="1" applyFill="1" applyBorder="1" applyAlignment="1" applyProtection="1">
      <alignment/>
      <protection locked="0"/>
    </xf>
    <xf numFmtId="3" fontId="8" fillId="61" borderId="66" xfId="0" applyNumberFormat="1" applyFont="1" applyFill="1" applyBorder="1" applyAlignment="1" applyProtection="1">
      <alignment/>
      <protection locked="0"/>
    </xf>
    <xf numFmtId="3" fontId="8" fillId="61" borderId="86" xfId="0" applyNumberFormat="1" applyFont="1" applyFill="1" applyBorder="1" applyAlignment="1" applyProtection="1">
      <alignment/>
      <protection locked="0"/>
    </xf>
    <xf numFmtId="3" fontId="8" fillId="61" borderId="87" xfId="0" applyNumberFormat="1" applyFont="1" applyFill="1" applyBorder="1" applyAlignment="1" applyProtection="1">
      <alignment/>
      <protection locked="0"/>
    </xf>
    <xf numFmtId="3" fontId="8" fillId="61" borderId="88" xfId="0" applyNumberFormat="1" applyFont="1" applyFill="1" applyBorder="1" applyAlignment="1" applyProtection="1">
      <alignment/>
      <protection locked="0"/>
    </xf>
    <xf numFmtId="3" fontId="8" fillId="61" borderId="89" xfId="0" applyNumberFormat="1" applyFont="1" applyFill="1" applyBorder="1" applyAlignment="1" applyProtection="1">
      <alignment/>
      <protection locked="0"/>
    </xf>
    <xf numFmtId="3" fontId="8" fillId="61" borderId="69" xfId="0" applyNumberFormat="1" applyFont="1" applyFill="1" applyBorder="1" applyAlignment="1" applyProtection="1">
      <alignment/>
      <protection locked="0"/>
    </xf>
    <xf numFmtId="3" fontId="8" fillId="60" borderId="34" xfId="0" applyNumberFormat="1" applyFont="1" applyFill="1" applyBorder="1" applyAlignment="1" applyProtection="1">
      <alignment/>
      <protection locked="0"/>
    </xf>
    <xf numFmtId="3" fontId="8" fillId="60" borderId="22" xfId="0" applyNumberFormat="1" applyFont="1" applyFill="1" applyBorder="1" applyAlignment="1" applyProtection="1">
      <alignment/>
      <protection locked="0"/>
    </xf>
    <xf numFmtId="1" fontId="0" fillId="60" borderId="26" xfId="0" applyNumberFormat="1" applyFont="1" applyFill="1" applyBorder="1" applyAlignment="1" applyProtection="1">
      <alignment horizontal="left"/>
      <protection locked="0"/>
    </xf>
    <xf numFmtId="3" fontId="8" fillId="61" borderId="84" xfId="0" applyNumberFormat="1" applyFont="1" applyFill="1" applyBorder="1" applyAlignment="1" applyProtection="1">
      <alignment/>
      <protection locked="0"/>
    </xf>
    <xf numFmtId="3" fontId="8" fillId="61" borderId="55" xfId="0" applyNumberFormat="1" applyFont="1" applyFill="1" applyBorder="1" applyAlignment="1" applyProtection="1">
      <alignment/>
      <protection locked="0"/>
    </xf>
    <xf numFmtId="3" fontId="8" fillId="61" borderId="90" xfId="0" applyNumberFormat="1" applyFont="1" applyFill="1" applyBorder="1" applyAlignment="1" applyProtection="1">
      <alignment/>
      <protection locked="0"/>
    </xf>
    <xf numFmtId="3" fontId="8" fillId="61" borderId="57" xfId="0" applyNumberFormat="1" applyFont="1" applyFill="1" applyBorder="1" applyAlignment="1" applyProtection="1">
      <alignment/>
      <protection locked="0"/>
    </xf>
    <xf numFmtId="3" fontId="8" fillId="61" borderId="34" xfId="0" applyNumberFormat="1" applyFont="1" applyFill="1" applyBorder="1" applyAlignment="1" applyProtection="1">
      <alignment/>
      <protection locked="0"/>
    </xf>
    <xf numFmtId="3" fontId="8" fillId="61" borderId="58" xfId="0" applyNumberFormat="1" applyFont="1" applyFill="1" applyBorder="1" applyAlignment="1" applyProtection="1">
      <alignment/>
      <protection locked="0"/>
    </xf>
    <xf numFmtId="3" fontId="8" fillId="61" borderId="62" xfId="0" applyNumberFormat="1" applyFont="1" applyFill="1" applyBorder="1" applyAlignment="1" applyProtection="1">
      <alignment/>
      <protection locked="0"/>
    </xf>
    <xf numFmtId="3" fontId="8" fillId="61" borderId="24" xfId="0" applyNumberFormat="1" applyFont="1" applyFill="1" applyBorder="1" applyAlignment="1" applyProtection="1">
      <alignment/>
      <protection locked="0"/>
    </xf>
    <xf numFmtId="3" fontId="8" fillId="61" borderId="22" xfId="0" applyNumberFormat="1" applyFont="1" applyFill="1" applyBorder="1" applyAlignment="1" applyProtection="1">
      <alignment/>
      <protection locked="0"/>
    </xf>
    <xf numFmtId="3" fontId="8" fillId="61" borderId="21" xfId="0" applyNumberFormat="1" applyFont="1" applyFill="1" applyBorder="1" applyAlignment="1" applyProtection="1">
      <alignment/>
      <protection locked="0"/>
    </xf>
    <xf numFmtId="3" fontId="8" fillId="61" borderId="0" xfId="0" applyNumberFormat="1" applyFont="1" applyFill="1" applyAlignment="1" applyProtection="1">
      <alignment/>
      <protection locked="0"/>
    </xf>
    <xf numFmtId="3" fontId="8" fillId="61" borderId="59" xfId="0" applyNumberFormat="1" applyFont="1" applyFill="1" applyBorder="1" applyAlignment="1" applyProtection="1">
      <alignment/>
      <protection locked="0"/>
    </xf>
    <xf numFmtId="3" fontId="8" fillId="61" borderId="17" xfId="0" applyNumberFormat="1" applyFont="1" applyFill="1" applyBorder="1" applyAlignment="1" applyProtection="1">
      <alignment/>
      <protection locked="0"/>
    </xf>
    <xf numFmtId="3" fontId="8" fillId="61" borderId="18" xfId="0" applyNumberFormat="1" applyFont="1" applyFill="1" applyBorder="1" applyAlignment="1" applyProtection="1">
      <alignment/>
      <protection locked="0"/>
    </xf>
    <xf numFmtId="3" fontId="8" fillId="61" borderId="91" xfId="0" applyNumberFormat="1" applyFont="1" applyFill="1" applyBorder="1" applyAlignment="1" applyProtection="1">
      <alignment/>
      <protection locked="0"/>
    </xf>
    <xf numFmtId="3" fontId="8" fillId="61" borderId="41" xfId="0" applyNumberFormat="1" applyFont="1" applyFill="1" applyBorder="1" applyAlignment="1" applyProtection="1">
      <alignment/>
      <protection locked="0"/>
    </xf>
    <xf numFmtId="3" fontId="8" fillId="61" borderId="44" xfId="0" applyNumberFormat="1" applyFont="1" applyFill="1" applyBorder="1" applyAlignment="1" applyProtection="1">
      <alignment/>
      <protection locked="0"/>
    </xf>
    <xf numFmtId="0" fontId="32" fillId="62" borderId="17" xfId="0" applyFont="1" applyFill="1" applyBorder="1" applyAlignment="1">
      <alignment horizontal="centerContinuous" wrapText="1"/>
    </xf>
    <xf numFmtId="0" fontId="8" fillId="61" borderId="34" xfId="0" applyFont="1" applyFill="1" applyBorder="1" applyAlignment="1" applyProtection="1">
      <alignment/>
      <protection locked="0"/>
    </xf>
    <xf numFmtId="0" fontId="8" fillId="61" borderId="92" xfId="0" applyFont="1" applyFill="1" applyBorder="1" applyAlignment="1" applyProtection="1">
      <alignment/>
      <protection locked="0"/>
    </xf>
    <xf numFmtId="0" fontId="8" fillId="61" borderId="65" xfId="0" applyFont="1" applyFill="1" applyBorder="1" applyAlignment="1" applyProtection="1">
      <alignment/>
      <protection locked="0"/>
    </xf>
    <xf numFmtId="0" fontId="8" fillId="61" borderId="58" xfId="0" applyFont="1" applyFill="1" applyBorder="1" applyAlignment="1" applyProtection="1">
      <alignment/>
      <protection locked="0"/>
    </xf>
    <xf numFmtId="0" fontId="8" fillId="61" borderId="93" xfId="0" applyFont="1" applyFill="1" applyBorder="1" applyAlignment="1" applyProtection="1">
      <alignment/>
      <protection locked="0"/>
    </xf>
    <xf numFmtId="3" fontId="8" fillId="61" borderId="34" xfId="0" applyNumberFormat="1" applyFont="1" applyFill="1" applyBorder="1" applyAlignment="1" applyProtection="1">
      <alignment horizontal="center"/>
      <protection locked="0"/>
    </xf>
    <xf numFmtId="3" fontId="8" fillId="61" borderId="27" xfId="0" applyNumberFormat="1" applyFont="1" applyFill="1" applyBorder="1" applyAlignment="1" applyProtection="1">
      <alignment/>
      <protection locked="0"/>
    </xf>
    <xf numFmtId="0" fontId="6" fillId="61" borderId="62" xfId="0" applyFont="1" applyFill="1" applyBorder="1" applyAlignment="1" applyProtection="1">
      <alignment/>
      <protection locked="0"/>
    </xf>
    <xf numFmtId="0" fontId="6" fillId="61" borderId="86" xfId="0" applyFont="1" applyFill="1" applyBorder="1" applyAlignment="1" applyProtection="1">
      <alignment/>
      <protection locked="0"/>
    </xf>
    <xf numFmtId="0" fontId="6" fillId="61" borderId="65" xfId="0" applyFont="1" applyFill="1" applyBorder="1" applyAlignment="1" applyProtection="1">
      <alignment/>
      <protection locked="0"/>
    </xf>
    <xf numFmtId="191" fontId="0" fillId="60" borderId="34" xfId="0" applyNumberFormat="1" applyFont="1" applyFill="1" applyBorder="1" applyAlignment="1" applyProtection="1">
      <alignment horizontal="left"/>
      <protection locked="0"/>
    </xf>
    <xf numFmtId="191" fontId="0" fillId="57" borderId="34" xfId="0" applyNumberFormat="1" applyFont="1" applyFill="1" applyBorder="1" applyAlignment="1" applyProtection="1">
      <alignment horizontal="left"/>
      <protection locked="0"/>
    </xf>
    <xf numFmtId="0" fontId="4" fillId="55" borderId="0" xfId="0" applyFont="1" applyFill="1" applyAlignment="1" applyProtection="1">
      <alignment horizontal="right" indent="1"/>
      <protection/>
    </xf>
    <xf numFmtId="0" fontId="4" fillId="0" borderId="0" xfId="0" applyFont="1" applyAlignment="1">
      <alignment horizontal="right" indent="1"/>
    </xf>
    <xf numFmtId="0" fontId="16" fillId="55" borderId="71" xfId="0" applyFont="1" applyFill="1" applyBorder="1" applyAlignment="1" applyProtection="1">
      <alignment horizontal="center" vertical="center"/>
      <protection/>
    </xf>
    <xf numFmtId="0" fontId="0" fillId="60" borderId="17" xfId="0" applyFont="1" applyFill="1" applyBorder="1" applyAlignment="1" applyProtection="1">
      <alignment horizontal="left"/>
      <protection locked="0"/>
    </xf>
    <xf numFmtId="0" fontId="0" fillId="63" borderId="17" xfId="0" applyFill="1" applyBorder="1" applyAlignment="1" applyProtection="1">
      <alignment horizontal="left"/>
      <protection locked="0"/>
    </xf>
    <xf numFmtId="0" fontId="4" fillId="55" borderId="17" xfId="0" applyFont="1" applyFill="1" applyBorder="1" applyAlignment="1" applyProtection="1">
      <alignment horizontal="left" vertical="center" wrapText="1"/>
      <protection/>
    </xf>
    <xf numFmtId="49" fontId="4" fillId="56" borderId="94" xfId="0" applyNumberFormat="1" applyFont="1" applyFill="1" applyBorder="1" applyAlignment="1">
      <alignment horizontal="center"/>
    </xf>
    <xf numFmtId="49" fontId="4" fillId="56" borderId="41" xfId="0" applyNumberFormat="1" applyFont="1" applyFill="1" applyBorder="1" applyAlignment="1">
      <alignment horizontal="center"/>
    </xf>
    <xf numFmtId="0" fontId="5" fillId="56" borderId="31" xfId="0" applyFont="1" applyFill="1" applyBorder="1" applyAlignment="1">
      <alignment horizontal="center" vertical="center" wrapText="1"/>
    </xf>
    <xf numFmtId="0" fontId="5" fillId="56" borderId="0" xfId="0" applyFont="1" applyFill="1" applyBorder="1" applyAlignment="1">
      <alignment horizontal="center" vertical="center" wrapText="1"/>
    </xf>
    <xf numFmtId="49" fontId="4" fillId="56" borderId="95" xfId="0" applyNumberFormat="1" applyFont="1" applyFill="1" applyBorder="1" applyAlignment="1">
      <alignment horizontal="center" wrapText="1"/>
    </xf>
    <xf numFmtId="49" fontId="4" fillId="56" borderId="57" xfId="0" applyNumberFormat="1" applyFont="1" applyFill="1" applyBorder="1" applyAlignment="1">
      <alignment horizontal="center" wrapText="1"/>
    </xf>
    <xf numFmtId="49" fontId="4" fillId="56" borderId="32" xfId="0" applyNumberFormat="1" applyFont="1" applyFill="1" applyBorder="1" applyAlignment="1">
      <alignment horizontal="center" wrapText="1"/>
    </xf>
    <xf numFmtId="49" fontId="4" fillId="56" borderId="19" xfId="0" applyNumberFormat="1" applyFont="1" applyFill="1" applyBorder="1" applyAlignment="1">
      <alignment horizontal="center" wrapText="1"/>
    </xf>
    <xf numFmtId="0" fontId="6" fillId="56" borderId="0" xfId="0" applyFont="1" applyFill="1" applyAlignment="1">
      <alignment wrapText="1"/>
    </xf>
    <xf numFmtId="0" fontId="33" fillId="0" borderId="0" xfId="0" applyFont="1" applyAlignment="1" applyProtection="1">
      <alignment horizontal="center"/>
      <protection/>
    </xf>
    <xf numFmtId="49" fontId="4" fillId="0" borderId="32" xfId="0" applyNumberFormat="1" applyFont="1" applyBorder="1" applyAlignment="1" applyProtection="1">
      <alignment horizontal="center" vertical="center" wrapText="1"/>
      <protection/>
    </xf>
    <xf numFmtId="49" fontId="4" fillId="0" borderId="20" xfId="0" applyNumberFormat="1" applyFont="1" applyBorder="1" applyAlignment="1" applyProtection="1">
      <alignment horizontal="center" vertical="center" wrapText="1"/>
      <protection/>
    </xf>
    <xf numFmtId="49" fontId="4" fillId="0" borderId="19" xfId="0" applyNumberFormat="1" applyFont="1" applyBorder="1" applyAlignment="1" applyProtection="1">
      <alignment horizontal="center" vertical="center" wrapText="1"/>
      <protection/>
    </xf>
    <xf numFmtId="0" fontId="43" fillId="64" borderId="0" xfId="0" applyFont="1" applyFill="1" applyAlignment="1" applyProtection="1">
      <alignment horizontal="left" vertical="center" wrapText="1"/>
      <protection/>
    </xf>
    <xf numFmtId="0" fontId="43" fillId="0" borderId="0" xfId="0" applyFont="1" applyAlignment="1" applyProtection="1">
      <alignment horizontal="left" vertical="center" wrapText="1"/>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Input" xfId="75"/>
    <cellStyle name="Linked Cell" xfId="76"/>
    <cellStyle name="Neutral" xfId="77"/>
    <cellStyle name="Normal 2" xfId="78"/>
    <cellStyle name="Note" xfId="79"/>
    <cellStyle name="Output" xfId="80"/>
    <cellStyle name="Percent" xfId="81"/>
    <cellStyle name="Sheet Title" xfId="82"/>
    <cellStyle name="Title" xfId="83"/>
    <cellStyle name="Total"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3.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142875</xdr:colOff>
      <xdr:row>3</xdr:row>
      <xdr:rowOff>123825</xdr:rowOff>
    </xdr:from>
    <xdr:to>
      <xdr:col>13</xdr:col>
      <xdr:colOff>247650</xdr:colOff>
      <xdr:row>4</xdr:row>
      <xdr:rowOff>57150</xdr:rowOff>
    </xdr:to>
    <xdr:pic>
      <xdr:nvPicPr>
        <xdr:cNvPr id="1" name="ProgressBar1" hidden="1"/>
        <xdr:cNvPicPr preferRelativeResize="1">
          <a:picLocks noChangeAspect="1"/>
        </xdr:cNvPicPr>
      </xdr:nvPicPr>
      <xdr:blipFill>
        <a:blip r:embed="rId1"/>
        <a:stretch>
          <a:fillRect/>
        </a:stretch>
      </xdr:blipFill>
      <xdr:spPr>
        <a:xfrm>
          <a:off x="8010525" y="981075"/>
          <a:ext cx="2686050" cy="114300"/>
        </a:xfrm>
        <a:prstGeom prst="rect">
          <a:avLst/>
        </a:prstGeom>
        <a:noFill/>
        <a:ln w="9525" cmpd="sng">
          <a:noFill/>
        </a:ln>
      </xdr:spPr>
    </xdr:pic>
    <xdr:clientData/>
  </xdr:twoCellAnchor>
  <xdr:twoCellAnchor editAs="oneCell">
    <xdr:from>
      <xdr:col>9</xdr:col>
      <xdr:colOff>152400</xdr:colOff>
      <xdr:row>4</xdr:row>
      <xdr:rowOff>85725</xdr:rowOff>
    </xdr:from>
    <xdr:to>
      <xdr:col>13</xdr:col>
      <xdr:colOff>180975</xdr:colOff>
      <xdr:row>8</xdr:row>
      <xdr:rowOff>0</xdr:rowOff>
    </xdr:to>
    <xdr:pic>
      <xdr:nvPicPr>
        <xdr:cNvPr id="2" name="Label2" hidden="1"/>
        <xdr:cNvPicPr preferRelativeResize="1">
          <a:picLocks noChangeAspect="1"/>
        </xdr:cNvPicPr>
      </xdr:nvPicPr>
      <xdr:blipFill>
        <a:blip r:embed="rId2"/>
        <a:stretch>
          <a:fillRect/>
        </a:stretch>
      </xdr:blipFill>
      <xdr:spPr>
        <a:xfrm>
          <a:off x="8020050" y="1123950"/>
          <a:ext cx="2609850" cy="638175"/>
        </a:xfrm>
        <a:prstGeom prst="rect">
          <a:avLst/>
        </a:prstGeom>
        <a:noFill/>
        <a:ln w="9525" cmpd="sng">
          <a:noFill/>
        </a:ln>
      </xdr:spPr>
    </xdr:pic>
    <xdr:clientData/>
  </xdr:twoCellAnchor>
  <xdr:twoCellAnchor editAs="oneCell">
    <xdr:from>
      <xdr:col>9</xdr:col>
      <xdr:colOff>152400</xdr:colOff>
      <xdr:row>4</xdr:row>
      <xdr:rowOff>85725</xdr:rowOff>
    </xdr:from>
    <xdr:to>
      <xdr:col>13</xdr:col>
      <xdr:colOff>228600</xdr:colOff>
      <xdr:row>8</xdr:row>
      <xdr:rowOff>0</xdr:rowOff>
    </xdr:to>
    <xdr:pic>
      <xdr:nvPicPr>
        <xdr:cNvPr id="3" name="Label1" hidden="1"/>
        <xdr:cNvPicPr preferRelativeResize="1">
          <a:picLocks noChangeAspect="1"/>
        </xdr:cNvPicPr>
      </xdr:nvPicPr>
      <xdr:blipFill>
        <a:blip r:embed="rId3"/>
        <a:stretch>
          <a:fillRect/>
        </a:stretch>
      </xdr:blipFill>
      <xdr:spPr>
        <a:xfrm>
          <a:off x="8020050" y="1123950"/>
          <a:ext cx="2657475" cy="638175"/>
        </a:xfrm>
        <a:prstGeom prst="rect">
          <a:avLst/>
        </a:prstGeom>
        <a:noFill/>
        <a:ln w="9525" cmpd="sng">
          <a:noFill/>
        </a:ln>
      </xdr:spPr>
    </xdr:pic>
    <xdr:clientData/>
  </xdr:twoCellAnchor>
  <xdr:twoCellAnchor editAs="oneCell">
    <xdr:from>
      <xdr:col>9</xdr:col>
      <xdr:colOff>152400</xdr:colOff>
      <xdr:row>4</xdr:row>
      <xdr:rowOff>85725</xdr:rowOff>
    </xdr:from>
    <xdr:to>
      <xdr:col>13</xdr:col>
      <xdr:colOff>228600</xdr:colOff>
      <xdr:row>8</xdr:row>
      <xdr:rowOff>0</xdr:rowOff>
    </xdr:to>
    <xdr:pic>
      <xdr:nvPicPr>
        <xdr:cNvPr id="4" name="Label3" hidden="1"/>
        <xdr:cNvPicPr preferRelativeResize="1">
          <a:picLocks noChangeAspect="1"/>
        </xdr:cNvPicPr>
      </xdr:nvPicPr>
      <xdr:blipFill>
        <a:blip r:embed="rId4"/>
        <a:stretch>
          <a:fillRect/>
        </a:stretch>
      </xdr:blipFill>
      <xdr:spPr>
        <a:xfrm>
          <a:off x="8020050" y="1123950"/>
          <a:ext cx="2657475" cy="638175"/>
        </a:xfrm>
        <a:prstGeom prst="rect">
          <a:avLst/>
        </a:prstGeom>
        <a:noFill/>
        <a:ln w="9525" cmpd="sng">
          <a:noFill/>
        </a:ln>
      </xdr:spPr>
    </xdr:pic>
    <xdr:clientData/>
  </xdr:twoCellAnchor>
  <xdr:twoCellAnchor editAs="oneCell">
    <xdr:from>
      <xdr:col>9</xdr:col>
      <xdr:colOff>152400</xdr:colOff>
      <xdr:row>4</xdr:row>
      <xdr:rowOff>85725</xdr:rowOff>
    </xdr:from>
    <xdr:to>
      <xdr:col>13</xdr:col>
      <xdr:colOff>228600</xdr:colOff>
      <xdr:row>9</xdr:row>
      <xdr:rowOff>295275</xdr:rowOff>
    </xdr:to>
    <xdr:pic>
      <xdr:nvPicPr>
        <xdr:cNvPr id="5" name="Label4"/>
        <xdr:cNvPicPr preferRelativeResize="1">
          <a:picLocks noChangeAspect="1"/>
        </xdr:cNvPicPr>
      </xdr:nvPicPr>
      <xdr:blipFill>
        <a:blip r:embed="rId5"/>
        <a:stretch>
          <a:fillRect/>
        </a:stretch>
      </xdr:blipFill>
      <xdr:spPr>
        <a:xfrm>
          <a:off x="8020050" y="1123950"/>
          <a:ext cx="2657475" cy="1114425"/>
        </a:xfrm>
        <a:prstGeom prst="rect">
          <a:avLst/>
        </a:prstGeom>
        <a:noFill/>
        <a:ln w="9525" cmpd="sng">
          <a:noFill/>
        </a:ln>
      </xdr:spPr>
    </xdr:pic>
    <xdr:clientData/>
  </xdr:twoCellAnchor>
  <xdr:twoCellAnchor editAs="oneCell">
    <xdr:from>
      <xdr:col>7</xdr:col>
      <xdr:colOff>533400</xdr:colOff>
      <xdr:row>1</xdr:row>
      <xdr:rowOff>180975</xdr:rowOff>
    </xdr:from>
    <xdr:to>
      <xdr:col>9</xdr:col>
      <xdr:colOff>0</xdr:colOff>
      <xdr:row>3</xdr:row>
      <xdr:rowOff>95250</xdr:rowOff>
    </xdr:to>
    <xdr:pic>
      <xdr:nvPicPr>
        <xdr:cNvPr id="6" name="TextBox1"/>
        <xdr:cNvPicPr preferRelativeResize="1">
          <a:picLocks noChangeAspect="1"/>
        </xdr:cNvPicPr>
      </xdr:nvPicPr>
      <xdr:blipFill>
        <a:blip r:embed="rId6"/>
        <a:stretch>
          <a:fillRect/>
        </a:stretch>
      </xdr:blipFill>
      <xdr:spPr>
        <a:xfrm>
          <a:off x="6419850" y="561975"/>
          <a:ext cx="144780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Y67"/>
  <sheetViews>
    <sheetView zoomScalePageLayoutView="0" workbookViewId="0" topLeftCell="A5">
      <selection activeCell="C3" sqref="C3"/>
    </sheetView>
  </sheetViews>
  <sheetFormatPr defaultColWidth="9.140625" defaultRowHeight="12.75"/>
  <cols>
    <col min="1" max="1" width="12.7109375" style="23" customWidth="1"/>
    <col min="2" max="2" width="14.8515625" style="22" customWidth="1"/>
    <col min="3" max="3" width="18.8515625" style="22" customWidth="1"/>
    <col min="4" max="5" width="10.7109375" style="22" customWidth="1"/>
    <col min="6" max="6" width="9.7109375" style="22" customWidth="1"/>
    <col min="7" max="7" width="10.7109375" style="22" customWidth="1"/>
    <col min="8" max="8" width="19.00390625" style="22" customWidth="1"/>
    <col min="9" max="10" width="10.7109375" style="22" customWidth="1"/>
    <col min="11" max="11" width="9.7109375" style="22" customWidth="1"/>
    <col min="12" max="14" width="9.140625" style="45" customWidth="1"/>
    <col min="15" max="16" width="9.140625" style="22" customWidth="1"/>
    <col min="17" max="17" width="17.421875" style="24" customWidth="1"/>
    <col min="18" max="18" width="17.421875" style="25" customWidth="1"/>
    <col min="19" max="21" width="9.140625" style="22" customWidth="1"/>
    <col min="22" max="22" width="11.8515625" style="22" customWidth="1"/>
    <col min="23" max="23" width="13.7109375" style="22" customWidth="1"/>
    <col min="24" max="24" width="10.140625" style="22" customWidth="1"/>
    <col min="25" max="16384" width="9.140625" style="22" customWidth="1"/>
  </cols>
  <sheetData>
    <row r="1" spans="1:18" ht="30" customHeight="1">
      <c r="A1" s="40" t="s">
        <v>206</v>
      </c>
      <c r="B1" s="41"/>
      <c r="C1" s="41"/>
      <c r="D1" s="41"/>
      <c r="E1" s="41"/>
      <c r="F1" s="41"/>
      <c r="G1" s="41"/>
      <c r="H1" s="41"/>
      <c r="I1" s="423" t="s">
        <v>231</v>
      </c>
      <c r="J1" s="41"/>
      <c r="K1" s="42"/>
      <c r="Q1" s="22"/>
      <c r="R1" s="22"/>
    </row>
    <row r="2" spans="1:18" ht="23.25" customHeight="1">
      <c r="A2" s="438" t="s">
        <v>177</v>
      </c>
      <c r="B2" s="438"/>
      <c r="C2" s="438"/>
      <c r="D2" s="438"/>
      <c r="E2" s="438"/>
      <c r="F2" s="438"/>
      <c r="G2" s="438"/>
      <c r="H2" s="142"/>
      <c r="I2" s="142"/>
      <c r="J2" s="142"/>
      <c r="K2" s="143"/>
      <c r="Q2" s="22"/>
      <c r="R2" s="22"/>
    </row>
    <row r="3" spans="1:18" ht="14.25" customHeight="1">
      <c r="A3" s="43" t="s">
        <v>203</v>
      </c>
      <c r="B3" s="43"/>
      <c r="C3" s="405">
        <v>133650</v>
      </c>
      <c r="D3" s="142"/>
      <c r="E3" s="142"/>
      <c r="F3" s="142"/>
      <c r="G3" s="44"/>
      <c r="H3" s="44"/>
      <c r="I3" s="44"/>
      <c r="J3" s="44"/>
      <c r="K3" s="45"/>
      <c r="Q3" s="22"/>
      <c r="R3" s="22"/>
    </row>
    <row r="4" spans="1:18" ht="14.25" customHeight="1">
      <c r="A4" s="43" t="s">
        <v>0</v>
      </c>
      <c r="B4" s="43"/>
      <c r="C4" s="439" t="s">
        <v>232</v>
      </c>
      <c r="D4" s="440"/>
      <c r="E4" s="440"/>
      <c r="F4" s="440"/>
      <c r="G4" s="440"/>
      <c r="H4" s="44"/>
      <c r="I4" s="44"/>
      <c r="J4" s="44"/>
      <c r="K4" s="45"/>
      <c r="Q4" s="22"/>
      <c r="R4" s="22"/>
    </row>
    <row r="5" spans="1:18" ht="14.25" customHeight="1">
      <c r="A5" s="43" t="s">
        <v>1</v>
      </c>
      <c r="B5" s="43"/>
      <c r="C5" s="439" t="s">
        <v>233</v>
      </c>
      <c r="D5" s="440"/>
      <c r="E5" s="440"/>
      <c r="F5" s="440"/>
      <c r="G5" s="262"/>
      <c r="H5" s="262"/>
      <c r="I5" s="262"/>
      <c r="J5" s="262"/>
      <c r="K5" s="305"/>
      <c r="Q5" s="22"/>
      <c r="R5" s="22"/>
    </row>
    <row r="6" spans="1:18" ht="14.25" customHeight="1">
      <c r="A6" s="43" t="s">
        <v>2</v>
      </c>
      <c r="B6" s="43"/>
      <c r="C6" s="439" t="s">
        <v>234</v>
      </c>
      <c r="D6" s="440"/>
      <c r="E6" s="440"/>
      <c r="F6" s="440"/>
      <c r="G6" s="262"/>
      <c r="H6" s="262"/>
      <c r="I6" s="262"/>
      <c r="J6" s="262"/>
      <c r="K6" s="66"/>
      <c r="Q6" s="22"/>
      <c r="R6" s="22"/>
    </row>
    <row r="7" spans="1:18" ht="14.25" customHeight="1">
      <c r="A7" s="43" t="s">
        <v>3</v>
      </c>
      <c r="B7" s="43"/>
      <c r="C7" s="439" t="s">
        <v>235</v>
      </c>
      <c r="D7" s="440"/>
      <c r="E7" s="440"/>
      <c r="F7" s="440"/>
      <c r="G7" s="262"/>
      <c r="H7" s="262"/>
      <c r="I7" s="262"/>
      <c r="J7" s="262"/>
      <c r="K7" s="66"/>
      <c r="Q7" s="22"/>
      <c r="R7" s="22"/>
    </row>
    <row r="8" spans="1:18" ht="14.25" customHeight="1">
      <c r="A8" s="43" t="s">
        <v>228</v>
      </c>
      <c r="B8" s="44"/>
      <c r="C8" s="387">
        <v>2011</v>
      </c>
      <c r="D8" s="44"/>
      <c r="E8" s="44"/>
      <c r="F8" s="44"/>
      <c r="G8" s="262"/>
      <c r="H8" s="262"/>
      <c r="I8" s="262"/>
      <c r="J8" s="262"/>
      <c r="K8" s="66"/>
      <c r="Q8" s="22"/>
      <c r="R8" s="22"/>
    </row>
    <row r="9" spans="1:18" ht="14.25" customHeight="1">
      <c r="A9" s="44"/>
      <c r="B9" s="44"/>
      <c r="C9" s="44"/>
      <c r="D9" s="44"/>
      <c r="E9" s="44"/>
      <c r="F9" s="44"/>
      <c r="G9" s="262"/>
      <c r="H9" s="262"/>
      <c r="I9" s="262"/>
      <c r="J9" s="262"/>
      <c r="K9" s="61"/>
      <c r="Q9" s="22"/>
      <c r="R9" s="22"/>
    </row>
    <row r="10" spans="1:18" ht="47.25" customHeight="1">
      <c r="A10" s="441" t="s">
        <v>230</v>
      </c>
      <c r="B10" s="441"/>
      <c r="C10" s="441"/>
      <c r="D10" s="441"/>
      <c r="E10" s="441"/>
      <c r="F10" s="441"/>
      <c r="G10" s="441"/>
      <c r="H10" s="441"/>
      <c r="I10" s="441"/>
      <c r="J10" s="262"/>
      <c r="K10" s="66"/>
      <c r="Q10" s="22"/>
      <c r="R10" s="22"/>
    </row>
    <row r="11" spans="1:18" ht="14.25" customHeight="1" thickBot="1">
      <c r="A11" s="44"/>
      <c r="B11" s="44"/>
      <c r="C11" s="44"/>
      <c r="D11" s="44"/>
      <c r="E11" s="44"/>
      <c r="F11" s="44"/>
      <c r="G11" s="262"/>
      <c r="H11" s="262"/>
      <c r="I11" s="262"/>
      <c r="J11" s="262"/>
      <c r="K11" s="66"/>
      <c r="Q11" s="22"/>
      <c r="R11" s="22"/>
    </row>
    <row r="12" spans="1:11" ht="17.25" thickBot="1" thickTop="1">
      <c r="A12" s="65" t="s">
        <v>207</v>
      </c>
      <c r="B12" s="65"/>
      <c r="C12" s="65"/>
      <c r="D12" s="65"/>
      <c r="E12" s="65"/>
      <c r="F12" s="65"/>
      <c r="G12" s="65"/>
      <c r="H12" s="65"/>
      <c r="I12" s="65"/>
      <c r="J12" s="65"/>
      <c r="K12" s="65"/>
    </row>
    <row r="13" spans="1:18" s="23" customFormat="1" ht="14.25" thickBot="1" thickTop="1">
      <c r="A13" s="46"/>
      <c r="B13" s="47" t="s">
        <v>4</v>
      </c>
      <c r="C13" s="48"/>
      <c r="D13" s="48"/>
      <c r="E13" s="48"/>
      <c r="F13" s="49"/>
      <c r="G13" s="47" t="s">
        <v>5</v>
      </c>
      <c r="H13" s="48"/>
      <c r="I13" s="48"/>
      <c r="J13" s="48"/>
      <c r="K13" s="49"/>
      <c r="L13" s="61"/>
      <c r="M13" s="61"/>
      <c r="N13" s="61"/>
      <c r="Q13" s="26"/>
      <c r="R13" s="27"/>
    </row>
    <row r="14" spans="1:18" s="28" customFormat="1" ht="10.5">
      <c r="A14" s="50"/>
      <c r="B14" s="51" t="s">
        <v>6</v>
      </c>
      <c r="C14" s="52" t="s">
        <v>7</v>
      </c>
      <c r="D14" s="52" t="s">
        <v>8</v>
      </c>
      <c r="E14" s="52" t="s">
        <v>9</v>
      </c>
      <c r="F14" s="50" t="s">
        <v>10</v>
      </c>
      <c r="G14" s="51" t="s">
        <v>11</v>
      </c>
      <c r="H14" s="52" t="s">
        <v>12</v>
      </c>
      <c r="I14" s="52" t="s">
        <v>13</v>
      </c>
      <c r="J14" s="52" t="s">
        <v>14</v>
      </c>
      <c r="K14" s="50" t="s">
        <v>15</v>
      </c>
      <c r="L14" s="51"/>
      <c r="M14" s="51"/>
      <c r="N14" s="51"/>
      <c r="Q14" s="29"/>
      <c r="R14" s="30"/>
    </row>
    <row r="15" spans="1:25" s="31" customFormat="1" ht="21.75" customHeight="1" thickBot="1">
      <c r="A15" s="53" t="s">
        <v>16</v>
      </c>
      <c r="B15" s="54" t="s">
        <v>17</v>
      </c>
      <c r="C15" s="55" t="s">
        <v>18</v>
      </c>
      <c r="D15" s="55" t="s">
        <v>19</v>
      </c>
      <c r="E15" s="55" t="s">
        <v>20</v>
      </c>
      <c r="F15" s="53" t="s">
        <v>21</v>
      </c>
      <c r="G15" s="54" t="s">
        <v>17</v>
      </c>
      <c r="H15" s="55" t="s">
        <v>18</v>
      </c>
      <c r="I15" s="55" t="s">
        <v>19</v>
      </c>
      <c r="J15" s="55" t="s">
        <v>20</v>
      </c>
      <c r="K15" s="53" t="s">
        <v>21</v>
      </c>
      <c r="L15" s="62"/>
      <c r="M15" s="62"/>
      <c r="N15" s="62"/>
      <c r="V15" s="32"/>
      <c r="W15" s="32"/>
      <c r="X15" s="32"/>
      <c r="Y15" s="32"/>
    </row>
    <row r="16" spans="1:25" s="33" customFormat="1" ht="21" customHeight="1" thickBot="1">
      <c r="A16" s="56" t="s">
        <v>22</v>
      </c>
      <c r="B16" s="56"/>
      <c r="C16" s="56"/>
      <c r="D16" s="56"/>
      <c r="E16" s="56"/>
      <c r="F16" s="57"/>
      <c r="G16" s="56"/>
      <c r="H16" s="56"/>
      <c r="I16" s="56"/>
      <c r="J16" s="56"/>
      <c r="K16" s="56"/>
      <c r="L16" s="63"/>
      <c r="M16" s="63"/>
      <c r="N16" s="63"/>
      <c r="X16" s="34"/>
      <c r="Y16" s="35"/>
    </row>
    <row r="17" spans="1:25" ht="13.5">
      <c r="A17" s="58" t="s">
        <v>23</v>
      </c>
      <c r="B17" s="403">
        <v>56</v>
      </c>
      <c r="C17" s="403">
        <v>4981485</v>
      </c>
      <c r="D17" s="404">
        <v>4</v>
      </c>
      <c r="E17" s="403">
        <v>3</v>
      </c>
      <c r="F17" s="389">
        <v>49</v>
      </c>
      <c r="G17" s="390">
        <v>29</v>
      </c>
      <c r="H17" s="403">
        <v>2475533</v>
      </c>
      <c r="I17" s="403">
        <v>2</v>
      </c>
      <c r="J17" s="403">
        <v>1</v>
      </c>
      <c r="K17" s="389">
        <v>26</v>
      </c>
      <c r="V17" s="36"/>
      <c r="W17" s="36"/>
      <c r="X17" s="36"/>
      <c r="Y17" s="37"/>
    </row>
    <row r="18" spans="1:25" ht="13.5">
      <c r="A18" s="59" t="s">
        <v>24</v>
      </c>
      <c r="B18" s="403">
        <v>68</v>
      </c>
      <c r="C18" s="403">
        <v>4870916</v>
      </c>
      <c r="D18" s="403">
        <v>3</v>
      </c>
      <c r="E18" s="403">
        <v>15</v>
      </c>
      <c r="F18" s="389">
        <v>50</v>
      </c>
      <c r="G18" s="390">
        <v>56</v>
      </c>
      <c r="H18" s="403">
        <v>4118670</v>
      </c>
      <c r="I18" s="403">
        <v>3</v>
      </c>
      <c r="J18" s="403">
        <v>21</v>
      </c>
      <c r="K18" s="389">
        <v>32</v>
      </c>
      <c r="V18" s="36"/>
      <c r="W18" s="36"/>
      <c r="X18" s="36"/>
      <c r="Y18" s="37"/>
    </row>
    <row r="19" spans="1:25" ht="13.5">
      <c r="A19" s="59" t="s">
        <v>25</v>
      </c>
      <c r="B19" s="390">
        <v>58</v>
      </c>
      <c r="C19" s="403">
        <v>3578431</v>
      </c>
      <c r="D19" s="403">
        <v>28</v>
      </c>
      <c r="E19" s="403">
        <v>26</v>
      </c>
      <c r="F19" s="389">
        <v>4</v>
      </c>
      <c r="G19" s="390">
        <v>56</v>
      </c>
      <c r="H19" s="403">
        <v>3486602</v>
      </c>
      <c r="I19" s="403">
        <v>19</v>
      </c>
      <c r="J19" s="403">
        <v>33</v>
      </c>
      <c r="K19" s="389">
        <v>4</v>
      </c>
      <c r="V19" s="36"/>
      <c r="W19" s="36"/>
      <c r="X19" s="36"/>
      <c r="Y19" s="37"/>
    </row>
    <row r="20" spans="1:25" ht="13.5">
      <c r="A20" s="59" t="s">
        <v>26</v>
      </c>
      <c r="B20" s="390">
        <v>17</v>
      </c>
      <c r="C20" s="403">
        <v>960548</v>
      </c>
      <c r="D20" s="403">
        <v>17</v>
      </c>
      <c r="E20" s="403">
        <v>0</v>
      </c>
      <c r="F20" s="389">
        <v>0</v>
      </c>
      <c r="G20" s="390">
        <v>25</v>
      </c>
      <c r="H20" s="403">
        <v>1255843</v>
      </c>
      <c r="I20" s="403">
        <v>23</v>
      </c>
      <c r="J20" s="403">
        <v>2</v>
      </c>
      <c r="K20" s="389">
        <v>0</v>
      </c>
      <c r="V20" s="36"/>
      <c r="W20" s="36"/>
      <c r="X20" s="36"/>
      <c r="Y20" s="37"/>
    </row>
    <row r="21" spans="1:25" ht="13.5">
      <c r="A21" s="59" t="s">
        <v>27</v>
      </c>
      <c r="B21" s="390"/>
      <c r="C21" s="403"/>
      <c r="D21" s="403"/>
      <c r="E21" s="403"/>
      <c r="F21" s="389"/>
      <c r="G21" s="390"/>
      <c r="H21" s="403"/>
      <c r="I21" s="403"/>
      <c r="J21" s="403"/>
      <c r="K21" s="389"/>
      <c r="V21" s="36"/>
      <c r="W21" s="36"/>
      <c r="X21" s="36"/>
      <c r="Y21" s="37"/>
    </row>
    <row r="22" spans="1:25" ht="13.5">
      <c r="A22" s="59" t="s">
        <v>28</v>
      </c>
      <c r="B22" s="390"/>
      <c r="C22" s="403"/>
      <c r="D22" s="403"/>
      <c r="E22" s="403"/>
      <c r="F22" s="389"/>
      <c r="G22" s="390"/>
      <c r="H22" s="403"/>
      <c r="I22" s="403"/>
      <c r="J22" s="403"/>
      <c r="K22" s="389"/>
      <c r="V22" s="36"/>
      <c r="W22" s="36"/>
      <c r="X22" s="36"/>
      <c r="Y22" s="37"/>
    </row>
    <row r="23" spans="1:25" ht="14.25" thickBot="1">
      <c r="A23" s="46" t="s">
        <v>29</v>
      </c>
      <c r="B23" s="235">
        <f aca="true" t="shared" si="0" ref="B23:K23">SUM(B17:B22)</f>
        <v>199</v>
      </c>
      <c r="C23" s="236">
        <f t="shared" si="0"/>
        <v>14391380</v>
      </c>
      <c r="D23" s="236">
        <f t="shared" si="0"/>
        <v>52</v>
      </c>
      <c r="E23" s="236">
        <f t="shared" si="0"/>
        <v>44</v>
      </c>
      <c r="F23" s="237">
        <f t="shared" si="0"/>
        <v>103</v>
      </c>
      <c r="G23" s="235">
        <f t="shared" si="0"/>
        <v>166</v>
      </c>
      <c r="H23" s="236">
        <f t="shared" si="0"/>
        <v>11336648</v>
      </c>
      <c r="I23" s="236">
        <f t="shared" si="0"/>
        <v>47</v>
      </c>
      <c r="J23" s="236">
        <f t="shared" si="0"/>
        <v>57</v>
      </c>
      <c r="K23" s="237">
        <f t="shared" si="0"/>
        <v>62</v>
      </c>
      <c r="V23" s="36"/>
      <c r="W23" s="36"/>
      <c r="X23" s="36"/>
      <c r="Y23" s="37"/>
    </row>
    <row r="24" spans="1:25" s="38" customFormat="1" ht="21" customHeight="1" thickBot="1">
      <c r="A24" s="47" t="s">
        <v>204</v>
      </c>
      <c r="B24" s="60"/>
      <c r="C24" s="60"/>
      <c r="D24" s="60"/>
      <c r="E24" s="60"/>
      <c r="F24" s="60"/>
      <c r="G24" s="60"/>
      <c r="H24" s="60"/>
      <c r="I24" s="60"/>
      <c r="J24" s="60"/>
      <c r="K24" s="60"/>
      <c r="L24" s="64"/>
      <c r="M24" s="64"/>
      <c r="N24" s="64"/>
      <c r="V24" s="36"/>
      <c r="W24" s="36"/>
      <c r="X24" s="36"/>
      <c r="Y24" s="37"/>
    </row>
    <row r="25" spans="1:25" ht="13.5">
      <c r="A25" s="58" t="s">
        <v>23</v>
      </c>
      <c r="B25" s="391">
        <v>56</v>
      </c>
      <c r="C25" s="404">
        <v>5892174</v>
      </c>
      <c r="D25" s="404">
        <v>1</v>
      </c>
      <c r="E25" s="404">
        <v>1</v>
      </c>
      <c r="F25" s="392">
        <v>54</v>
      </c>
      <c r="G25" s="391">
        <v>18</v>
      </c>
      <c r="H25" s="404">
        <v>1778218</v>
      </c>
      <c r="I25" s="404">
        <v>1</v>
      </c>
      <c r="J25" s="404">
        <v>1</v>
      </c>
      <c r="K25" s="392">
        <v>16</v>
      </c>
      <c r="V25" s="36"/>
      <c r="W25" s="36"/>
      <c r="X25" s="36"/>
      <c r="Y25" s="37"/>
    </row>
    <row r="26" spans="1:25" ht="13.5">
      <c r="A26" s="59" t="s">
        <v>24</v>
      </c>
      <c r="B26" s="390">
        <v>28</v>
      </c>
      <c r="C26" s="403">
        <v>2607656</v>
      </c>
      <c r="D26" s="403">
        <v>1</v>
      </c>
      <c r="E26" s="403">
        <v>6</v>
      </c>
      <c r="F26" s="389">
        <v>21</v>
      </c>
      <c r="G26" s="390">
        <v>27</v>
      </c>
      <c r="H26" s="403">
        <v>2378380</v>
      </c>
      <c r="I26" s="403">
        <v>0</v>
      </c>
      <c r="J26" s="403">
        <v>9</v>
      </c>
      <c r="K26" s="389">
        <v>18</v>
      </c>
      <c r="V26" s="36"/>
      <c r="W26" s="36"/>
      <c r="X26" s="36"/>
      <c r="Y26" s="37"/>
    </row>
    <row r="27" spans="1:25" ht="13.5">
      <c r="A27" s="59" t="s">
        <v>25</v>
      </c>
      <c r="B27" s="390">
        <v>19</v>
      </c>
      <c r="C27" s="403">
        <v>1404065</v>
      </c>
      <c r="D27" s="403">
        <v>6</v>
      </c>
      <c r="E27" s="404">
        <v>10</v>
      </c>
      <c r="F27" s="392">
        <v>3</v>
      </c>
      <c r="G27" s="391">
        <v>33</v>
      </c>
      <c r="H27" s="404">
        <v>2556332</v>
      </c>
      <c r="I27" s="404">
        <v>7</v>
      </c>
      <c r="J27" s="404">
        <v>25</v>
      </c>
      <c r="K27" s="392">
        <v>1</v>
      </c>
      <c r="V27" s="36"/>
      <c r="W27" s="36"/>
      <c r="X27" s="36"/>
      <c r="Y27" s="37"/>
    </row>
    <row r="28" spans="1:25" ht="13.5">
      <c r="A28" s="59" t="s">
        <v>26</v>
      </c>
      <c r="B28" s="390">
        <v>10</v>
      </c>
      <c r="C28" s="403">
        <v>573699</v>
      </c>
      <c r="D28" s="403">
        <v>10</v>
      </c>
      <c r="E28" s="403">
        <v>0</v>
      </c>
      <c r="F28" s="389">
        <v>0</v>
      </c>
      <c r="G28" s="390">
        <v>17</v>
      </c>
      <c r="H28" s="403">
        <v>1023630</v>
      </c>
      <c r="I28" s="403">
        <v>17</v>
      </c>
      <c r="J28" s="403">
        <v>0</v>
      </c>
      <c r="K28" s="389">
        <v>0</v>
      </c>
      <c r="V28" s="36"/>
      <c r="W28" s="36"/>
      <c r="X28" s="36"/>
      <c r="Y28" s="37"/>
    </row>
    <row r="29" spans="1:25" ht="13.5">
      <c r="A29" s="59" t="s">
        <v>27</v>
      </c>
      <c r="B29" s="391"/>
      <c r="C29" s="404"/>
      <c r="D29" s="404"/>
      <c r="E29" s="404"/>
      <c r="F29" s="392"/>
      <c r="G29" s="391"/>
      <c r="H29" s="404"/>
      <c r="I29" s="404"/>
      <c r="J29" s="404"/>
      <c r="K29" s="392"/>
      <c r="V29" s="36"/>
      <c r="W29" s="36"/>
      <c r="X29" s="36"/>
      <c r="Y29" s="37"/>
    </row>
    <row r="30" spans="1:25" ht="13.5">
      <c r="A30" s="59" t="s">
        <v>28</v>
      </c>
      <c r="B30" s="390"/>
      <c r="C30" s="403"/>
      <c r="D30" s="403"/>
      <c r="E30" s="403"/>
      <c r="F30" s="389"/>
      <c r="G30" s="390"/>
      <c r="H30" s="403"/>
      <c r="I30" s="403"/>
      <c r="J30" s="403"/>
      <c r="K30" s="389"/>
      <c r="V30" s="36"/>
      <c r="W30" s="36"/>
      <c r="X30" s="36"/>
      <c r="Y30" s="37"/>
    </row>
    <row r="31" spans="1:25" ht="14.25" thickBot="1">
      <c r="A31" s="46" t="s">
        <v>29</v>
      </c>
      <c r="B31" s="235">
        <f aca="true" t="shared" si="1" ref="B31:K31">SUM(B25:B30)</f>
        <v>113</v>
      </c>
      <c r="C31" s="236">
        <f t="shared" si="1"/>
        <v>10477594</v>
      </c>
      <c r="D31" s="236">
        <f t="shared" si="1"/>
        <v>18</v>
      </c>
      <c r="E31" s="236">
        <f t="shared" si="1"/>
        <v>17</v>
      </c>
      <c r="F31" s="237">
        <f t="shared" si="1"/>
        <v>78</v>
      </c>
      <c r="G31" s="235">
        <f t="shared" si="1"/>
        <v>95</v>
      </c>
      <c r="H31" s="236">
        <f t="shared" si="1"/>
        <v>7736560</v>
      </c>
      <c r="I31" s="236">
        <f t="shared" si="1"/>
        <v>25</v>
      </c>
      <c r="J31" s="236">
        <f t="shared" si="1"/>
        <v>35</v>
      </c>
      <c r="K31" s="237">
        <f t="shared" si="1"/>
        <v>35</v>
      </c>
      <c r="V31" s="36"/>
      <c r="W31" s="36"/>
      <c r="X31" s="36"/>
      <c r="Y31" s="37"/>
    </row>
    <row r="32" spans="1:25" s="38" customFormat="1" ht="21" customHeight="1" thickBot="1">
      <c r="A32" s="47" t="s">
        <v>181</v>
      </c>
      <c r="B32" s="60"/>
      <c r="C32" s="60"/>
      <c r="D32" s="60"/>
      <c r="E32" s="60"/>
      <c r="F32" s="60"/>
      <c r="G32" s="60"/>
      <c r="H32" s="60"/>
      <c r="I32" s="60"/>
      <c r="J32" s="60"/>
      <c r="K32" s="60"/>
      <c r="L32" s="64"/>
      <c r="M32" s="64"/>
      <c r="N32" s="64"/>
      <c r="V32" s="36"/>
      <c r="W32" s="36"/>
      <c r="X32" s="36"/>
      <c r="Y32" s="37"/>
    </row>
    <row r="33" spans="1:25" ht="13.5">
      <c r="A33" s="58" t="s">
        <v>23</v>
      </c>
      <c r="B33" s="238">
        <f aca="true" t="shared" si="2" ref="B33:B38">B17+B25</f>
        <v>112</v>
      </c>
      <c r="C33" s="239">
        <f aca="true" t="shared" si="3" ref="C33:C38">C17+(C25*$K$41)</f>
        <v>9802354.636352923</v>
      </c>
      <c r="D33" s="239">
        <f aca="true" t="shared" si="4" ref="D33:E38">D17+D25</f>
        <v>5</v>
      </c>
      <c r="E33" s="239">
        <f t="shared" si="4"/>
        <v>4</v>
      </c>
      <c r="F33" s="240">
        <f aca="true" t="shared" si="5" ref="F33:F38">F17+F25</f>
        <v>103</v>
      </c>
      <c r="G33" s="238">
        <f aca="true" t="shared" si="6" ref="G33:G38">G17+G25</f>
        <v>47</v>
      </c>
      <c r="H33" s="239">
        <f aca="true" t="shared" si="7" ref="H33:H38">H17+(H25*$K$41)</f>
        <v>3930438.636360403</v>
      </c>
      <c r="I33" s="239">
        <f aca="true" t="shared" si="8" ref="I33:J38">I17+I25</f>
        <v>3</v>
      </c>
      <c r="J33" s="239">
        <f t="shared" si="8"/>
        <v>2</v>
      </c>
      <c r="K33" s="240">
        <f aca="true" t="shared" si="9" ref="K33:K38">K17+K25</f>
        <v>42</v>
      </c>
      <c r="V33" s="36"/>
      <c r="W33" s="36"/>
      <c r="X33" s="36"/>
      <c r="Y33" s="37"/>
    </row>
    <row r="34" spans="1:25" ht="13.5">
      <c r="A34" s="59" t="s">
        <v>24</v>
      </c>
      <c r="B34" s="241">
        <f t="shared" si="2"/>
        <v>96</v>
      </c>
      <c r="C34" s="242">
        <f t="shared" si="3"/>
        <v>7004452.727267986</v>
      </c>
      <c r="D34" s="242">
        <f t="shared" si="4"/>
        <v>4</v>
      </c>
      <c r="E34" s="242">
        <f t="shared" si="4"/>
        <v>21</v>
      </c>
      <c r="F34" s="243">
        <f t="shared" si="5"/>
        <v>71</v>
      </c>
      <c r="G34" s="241">
        <f t="shared" si="6"/>
        <v>83</v>
      </c>
      <c r="H34" s="242">
        <f t="shared" si="7"/>
        <v>6064617.272722948</v>
      </c>
      <c r="I34" s="242">
        <f t="shared" si="8"/>
        <v>3</v>
      </c>
      <c r="J34" s="242">
        <f t="shared" si="8"/>
        <v>30</v>
      </c>
      <c r="K34" s="243">
        <f t="shared" si="9"/>
        <v>50</v>
      </c>
      <c r="V34" s="36"/>
      <c r="W34" s="36"/>
      <c r="X34" s="36"/>
      <c r="Y34" s="37"/>
    </row>
    <row r="35" spans="1:25" ht="13.5">
      <c r="A35" s="59" t="s">
        <v>25</v>
      </c>
      <c r="B35" s="238">
        <f t="shared" si="2"/>
        <v>77</v>
      </c>
      <c r="C35" s="239">
        <f t="shared" si="3"/>
        <v>4727211.454542901</v>
      </c>
      <c r="D35" s="239">
        <f t="shared" si="4"/>
        <v>34</v>
      </c>
      <c r="E35" s="239">
        <f t="shared" si="4"/>
        <v>36</v>
      </c>
      <c r="F35" s="240">
        <f t="shared" si="5"/>
        <v>7</v>
      </c>
      <c r="G35" s="238">
        <f t="shared" si="6"/>
        <v>89</v>
      </c>
      <c r="H35" s="239">
        <f t="shared" si="7"/>
        <v>5578146.363631716</v>
      </c>
      <c r="I35" s="239">
        <f t="shared" si="8"/>
        <v>26</v>
      </c>
      <c r="J35" s="239">
        <f t="shared" si="8"/>
        <v>58</v>
      </c>
      <c r="K35" s="240">
        <f t="shared" si="9"/>
        <v>5</v>
      </c>
      <c r="V35" s="36"/>
      <c r="W35" s="36"/>
      <c r="X35" s="36"/>
      <c r="Y35" s="37"/>
    </row>
    <row r="36" spans="1:25" ht="13.5">
      <c r="A36" s="59" t="s">
        <v>26</v>
      </c>
      <c r="B36" s="241">
        <f t="shared" si="2"/>
        <v>27</v>
      </c>
      <c r="C36" s="242">
        <f t="shared" si="3"/>
        <v>1429938.0909080477</v>
      </c>
      <c r="D36" s="242">
        <f t="shared" si="4"/>
        <v>27</v>
      </c>
      <c r="E36" s="242">
        <f t="shared" si="4"/>
        <v>0</v>
      </c>
      <c r="F36" s="243">
        <f t="shared" si="5"/>
        <v>0</v>
      </c>
      <c r="G36" s="241">
        <f t="shared" si="6"/>
        <v>42</v>
      </c>
      <c r="H36" s="242">
        <f t="shared" si="7"/>
        <v>2093358.4545435933</v>
      </c>
      <c r="I36" s="242">
        <f t="shared" si="8"/>
        <v>40</v>
      </c>
      <c r="J36" s="242">
        <f t="shared" si="8"/>
        <v>2</v>
      </c>
      <c r="K36" s="243">
        <f t="shared" si="9"/>
        <v>0</v>
      </c>
      <c r="V36" s="36"/>
      <c r="W36" s="36"/>
      <c r="X36" s="36"/>
      <c r="Y36" s="37"/>
    </row>
    <row r="37" spans="1:25" ht="13.5">
      <c r="A37" s="59" t="s">
        <v>27</v>
      </c>
      <c r="B37" s="238">
        <f t="shared" si="2"/>
        <v>0</v>
      </c>
      <c r="C37" s="239">
        <f t="shared" si="3"/>
        <v>0</v>
      </c>
      <c r="D37" s="239">
        <f t="shared" si="4"/>
        <v>0</v>
      </c>
      <c r="E37" s="239">
        <f t="shared" si="4"/>
        <v>0</v>
      </c>
      <c r="F37" s="240">
        <f t="shared" si="5"/>
        <v>0</v>
      </c>
      <c r="G37" s="238">
        <f t="shared" si="6"/>
        <v>0</v>
      </c>
      <c r="H37" s="239">
        <f t="shared" si="7"/>
        <v>0</v>
      </c>
      <c r="I37" s="239">
        <f t="shared" si="8"/>
        <v>0</v>
      </c>
      <c r="J37" s="239">
        <f t="shared" si="8"/>
        <v>0</v>
      </c>
      <c r="K37" s="240">
        <f t="shared" si="9"/>
        <v>0</v>
      </c>
      <c r="V37" s="36"/>
      <c r="W37" s="36"/>
      <c r="X37" s="36"/>
      <c r="Y37" s="37"/>
    </row>
    <row r="38" spans="1:25" ht="13.5">
      <c r="A38" s="59" t="s">
        <v>28</v>
      </c>
      <c r="B38" s="241">
        <f t="shared" si="2"/>
        <v>0</v>
      </c>
      <c r="C38" s="242">
        <f t="shared" si="3"/>
        <v>0</v>
      </c>
      <c r="D38" s="242">
        <f t="shared" si="4"/>
        <v>0</v>
      </c>
      <c r="E38" s="242">
        <f t="shared" si="4"/>
        <v>0</v>
      </c>
      <c r="F38" s="243">
        <f t="shared" si="5"/>
        <v>0</v>
      </c>
      <c r="G38" s="241">
        <f t="shared" si="6"/>
        <v>0</v>
      </c>
      <c r="H38" s="242">
        <f t="shared" si="7"/>
        <v>0</v>
      </c>
      <c r="I38" s="242">
        <f t="shared" si="8"/>
        <v>0</v>
      </c>
      <c r="J38" s="242">
        <f t="shared" si="8"/>
        <v>0</v>
      </c>
      <c r="K38" s="243">
        <f t="shared" si="9"/>
        <v>0</v>
      </c>
      <c r="V38" s="36"/>
      <c r="W38" s="36"/>
      <c r="X38" s="36"/>
      <c r="Y38" s="37"/>
    </row>
    <row r="39" spans="1:25" ht="14.25" thickBot="1">
      <c r="A39" s="46" t="s">
        <v>29</v>
      </c>
      <c r="B39" s="235">
        <f aca="true" t="shared" si="10" ref="B39:K39">SUM(B33:B38)</f>
        <v>312</v>
      </c>
      <c r="C39" s="236">
        <f t="shared" si="10"/>
        <v>22963956.909071855</v>
      </c>
      <c r="D39" s="236">
        <f t="shared" si="10"/>
        <v>70</v>
      </c>
      <c r="E39" s="236">
        <f t="shared" si="10"/>
        <v>61</v>
      </c>
      <c r="F39" s="237">
        <f t="shared" si="10"/>
        <v>181</v>
      </c>
      <c r="G39" s="235">
        <f t="shared" si="10"/>
        <v>261</v>
      </c>
      <c r="H39" s="236">
        <f t="shared" si="10"/>
        <v>17666560.72725866</v>
      </c>
      <c r="I39" s="236">
        <f t="shared" si="10"/>
        <v>72</v>
      </c>
      <c r="J39" s="236">
        <f t="shared" si="10"/>
        <v>92</v>
      </c>
      <c r="K39" s="237">
        <f t="shared" si="10"/>
        <v>97</v>
      </c>
      <c r="V39" s="36"/>
      <c r="W39" s="36"/>
      <c r="X39" s="36"/>
      <c r="Y39" s="37"/>
    </row>
    <row r="40" spans="1:17" ht="12.75">
      <c r="A40" s="61"/>
      <c r="B40" s="45"/>
      <c r="C40" s="45"/>
      <c r="D40" s="45"/>
      <c r="E40" s="45"/>
      <c r="F40" s="45"/>
      <c r="G40" s="45"/>
      <c r="H40" s="45"/>
      <c r="I40" s="45"/>
      <c r="J40" s="45"/>
      <c r="K40" s="45"/>
      <c r="Q40" s="39"/>
    </row>
    <row r="41" spans="1:12" ht="18" customHeight="1">
      <c r="A41" s="436" t="s">
        <v>178</v>
      </c>
      <c r="B41" s="437"/>
      <c r="C41" s="437"/>
      <c r="D41" s="437"/>
      <c r="E41" s="437"/>
      <c r="F41" s="437"/>
      <c r="G41" s="437"/>
      <c r="H41" s="437"/>
      <c r="I41" s="437"/>
      <c r="J41" s="437"/>
      <c r="K41" s="434">
        <v>0.81818181818</v>
      </c>
      <c r="L41" s="435"/>
    </row>
    <row r="42" spans="1:11" ht="12.75">
      <c r="A42" s="61"/>
      <c r="B42" s="45"/>
      <c r="C42" s="45"/>
      <c r="D42" s="45"/>
      <c r="E42" s="45"/>
      <c r="F42" s="45"/>
      <c r="G42" s="45"/>
      <c r="H42" s="45"/>
      <c r="I42" s="45"/>
      <c r="J42" s="45"/>
      <c r="K42" s="45"/>
    </row>
    <row r="43" spans="1:11" ht="12.75">
      <c r="A43" s="61"/>
      <c r="B43" s="45"/>
      <c r="C43" s="45"/>
      <c r="D43" s="45"/>
      <c r="E43" s="45"/>
      <c r="F43" s="45"/>
      <c r="G43" s="45"/>
      <c r="H43" s="45"/>
      <c r="I43" s="45"/>
      <c r="J43" s="45"/>
      <c r="K43" s="45"/>
    </row>
    <row r="44" spans="1:11" ht="12.75">
      <c r="A44" s="61"/>
      <c r="B44" s="45"/>
      <c r="C44" s="45"/>
      <c r="D44" s="45"/>
      <c r="E44" s="45"/>
      <c r="F44" s="45"/>
      <c r="G44" s="45"/>
      <c r="H44" s="45"/>
      <c r="I44" s="45"/>
      <c r="J44" s="45"/>
      <c r="K44" s="45"/>
    </row>
    <row r="45" spans="1:11" ht="12.75">
      <c r="A45" s="61"/>
      <c r="B45" s="45"/>
      <c r="C45" s="45"/>
      <c r="D45" s="45"/>
      <c r="E45" s="45"/>
      <c r="F45" s="45"/>
      <c r="G45" s="45"/>
      <c r="H45" s="45"/>
      <c r="I45" s="45"/>
      <c r="J45" s="45"/>
      <c r="K45" s="45"/>
    </row>
    <row r="46" spans="1:11" ht="12.75">
      <c r="A46" s="61"/>
      <c r="B46" s="45"/>
      <c r="C46" s="45"/>
      <c r="D46" s="45"/>
      <c r="E46" s="45"/>
      <c r="F46" s="45"/>
      <c r="G46" s="45"/>
      <c r="H46" s="45"/>
      <c r="I46" s="45"/>
      <c r="J46" s="45"/>
      <c r="K46" s="45"/>
    </row>
    <row r="47" spans="1:11" ht="12.75">
      <c r="A47" s="61"/>
      <c r="B47" s="45"/>
      <c r="C47" s="45"/>
      <c r="D47" s="45"/>
      <c r="E47" s="45"/>
      <c r="F47" s="45"/>
      <c r="G47" s="45"/>
      <c r="H47" s="45"/>
      <c r="I47" s="45"/>
      <c r="J47" s="45"/>
      <c r="K47" s="45"/>
    </row>
    <row r="48" spans="1:11" ht="12.75">
      <c r="A48" s="61"/>
      <c r="B48" s="45"/>
      <c r="C48" s="45"/>
      <c r="D48" s="45"/>
      <c r="E48" s="45"/>
      <c r="F48" s="45"/>
      <c r="G48" s="45"/>
      <c r="H48" s="45"/>
      <c r="I48" s="45"/>
      <c r="J48" s="45"/>
      <c r="K48" s="45"/>
    </row>
    <row r="49" spans="1:11" ht="12.75">
      <c r="A49" s="61"/>
      <c r="B49" s="45"/>
      <c r="C49" s="45"/>
      <c r="D49" s="45"/>
      <c r="E49" s="45"/>
      <c r="F49" s="45"/>
      <c r="G49" s="45"/>
      <c r="H49" s="45"/>
      <c r="I49" s="45"/>
      <c r="J49" s="45"/>
      <c r="K49" s="45"/>
    </row>
    <row r="50" spans="1:11" ht="12.75">
      <c r="A50" s="61"/>
      <c r="B50" s="45"/>
      <c r="C50" s="45"/>
      <c r="D50" s="45"/>
      <c r="E50" s="45"/>
      <c r="F50" s="45"/>
      <c r="G50" s="45"/>
      <c r="H50" s="45"/>
      <c r="I50" s="45"/>
      <c r="J50" s="45"/>
      <c r="K50" s="45"/>
    </row>
    <row r="51" spans="1:11" ht="12.75">
      <c r="A51" s="61"/>
      <c r="B51" s="45"/>
      <c r="C51" s="45"/>
      <c r="D51" s="45"/>
      <c r="E51" s="45"/>
      <c r="F51" s="45"/>
      <c r="G51" s="45"/>
      <c r="H51" s="45"/>
      <c r="I51" s="45"/>
      <c r="J51" s="45"/>
      <c r="K51" s="45"/>
    </row>
    <row r="52" spans="1:11" ht="12.75">
      <c r="A52" s="61"/>
      <c r="B52" s="45"/>
      <c r="C52" s="45"/>
      <c r="D52" s="45"/>
      <c r="E52" s="45"/>
      <c r="F52" s="45"/>
      <c r="G52" s="45"/>
      <c r="H52" s="45"/>
      <c r="I52" s="45"/>
      <c r="J52" s="45"/>
      <c r="K52" s="45"/>
    </row>
    <row r="53" spans="1:11" ht="12.75">
      <c r="A53" s="61"/>
      <c r="B53" s="45"/>
      <c r="C53" s="45"/>
      <c r="D53" s="45"/>
      <c r="E53" s="45"/>
      <c r="F53" s="45"/>
      <c r="G53" s="45"/>
      <c r="H53" s="45"/>
      <c r="I53" s="45"/>
      <c r="J53" s="45"/>
      <c r="K53" s="45"/>
    </row>
    <row r="54" spans="1:11" ht="12.75">
      <c r="A54" s="61"/>
      <c r="B54" s="45"/>
      <c r="C54" s="45"/>
      <c r="D54" s="45"/>
      <c r="E54" s="45"/>
      <c r="F54" s="45"/>
      <c r="G54" s="45"/>
      <c r="H54" s="45"/>
      <c r="I54" s="45"/>
      <c r="J54" s="45"/>
      <c r="K54" s="45"/>
    </row>
    <row r="55" spans="1:11" ht="12.75">
      <c r="A55" s="61"/>
      <c r="B55" s="45"/>
      <c r="C55" s="45"/>
      <c r="D55" s="45"/>
      <c r="E55" s="45"/>
      <c r="F55" s="45"/>
      <c r="G55" s="45"/>
      <c r="H55" s="45"/>
      <c r="I55" s="45"/>
      <c r="J55" s="45"/>
      <c r="K55" s="45"/>
    </row>
    <row r="56" spans="1:11" ht="12.75">
      <c r="A56" s="61"/>
      <c r="B56" s="45"/>
      <c r="C56" s="45"/>
      <c r="D56" s="45"/>
      <c r="E56" s="45"/>
      <c r="F56" s="45"/>
      <c r="G56" s="45"/>
      <c r="H56" s="45"/>
      <c r="I56" s="45"/>
      <c r="J56" s="45"/>
      <c r="K56" s="45"/>
    </row>
    <row r="57" spans="1:11" ht="12.75">
      <c r="A57" s="61"/>
      <c r="B57" s="45"/>
      <c r="C57" s="45"/>
      <c r="D57" s="45"/>
      <c r="E57" s="45"/>
      <c r="F57" s="45"/>
      <c r="G57" s="45"/>
      <c r="H57" s="45"/>
      <c r="I57" s="45"/>
      <c r="J57" s="45"/>
      <c r="K57" s="45"/>
    </row>
    <row r="58" spans="1:11" ht="12.75">
      <c r="A58" s="61"/>
      <c r="B58" s="45"/>
      <c r="C58" s="45"/>
      <c r="D58" s="45"/>
      <c r="E58" s="45"/>
      <c r="F58" s="45"/>
      <c r="G58" s="45"/>
      <c r="H58" s="45"/>
      <c r="I58" s="45"/>
      <c r="J58" s="45"/>
      <c r="K58" s="45"/>
    </row>
    <row r="59" spans="1:11" ht="12.75">
      <c r="A59" s="61"/>
      <c r="B59" s="45"/>
      <c r="C59" s="45"/>
      <c r="D59" s="45"/>
      <c r="E59" s="45"/>
      <c r="F59" s="45"/>
      <c r="G59" s="45"/>
      <c r="H59" s="45"/>
      <c r="I59" s="45"/>
      <c r="J59" s="45"/>
      <c r="K59" s="45"/>
    </row>
    <row r="60" spans="1:11" ht="12.75">
      <c r="A60" s="61"/>
      <c r="B60" s="45"/>
      <c r="C60" s="45"/>
      <c r="D60" s="45"/>
      <c r="E60" s="45"/>
      <c r="F60" s="45"/>
      <c r="G60" s="45"/>
      <c r="H60" s="45"/>
      <c r="I60" s="45"/>
      <c r="J60" s="45"/>
      <c r="K60" s="45"/>
    </row>
    <row r="61" spans="1:11" ht="12.75">
      <c r="A61" s="61"/>
      <c r="B61" s="45"/>
      <c r="C61" s="45"/>
      <c r="D61" s="45"/>
      <c r="E61" s="45"/>
      <c r="F61" s="45"/>
      <c r="G61" s="45"/>
      <c r="H61" s="45"/>
      <c r="I61" s="45"/>
      <c r="J61" s="45"/>
      <c r="K61" s="45"/>
    </row>
    <row r="62" spans="1:11" ht="12.75">
      <c r="A62" s="61"/>
      <c r="B62" s="45"/>
      <c r="C62" s="45"/>
      <c r="D62" s="45"/>
      <c r="E62" s="45"/>
      <c r="F62" s="45"/>
      <c r="G62" s="45"/>
      <c r="H62" s="45"/>
      <c r="I62" s="45"/>
      <c r="J62" s="45"/>
      <c r="K62" s="45"/>
    </row>
    <row r="63" spans="1:11" ht="12.75">
      <c r="A63" s="61"/>
      <c r="B63" s="45"/>
      <c r="C63" s="45"/>
      <c r="D63" s="45"/>
      <c r="E63" s="45"/>
      <c r="F63" s="45"/>
      <c r="G63" s="45"/>
      <c r="H63" s="45"/>
      <c r="I63" s="45"/>
      <c r="J63" s="45"/>
      <c r="K63" s="45"/>
    </row>
    <row r="64" spans="1:11" ht="12.75">
      <c r="A64" s="61"/>
      <c r="B64" s="45"/>
      <c r="C64" s="45"/>
      <c r="D64" s="45"/>
      <c r="E64" s="45"/>
      <c r="F64" s="45"/>
      <c r="G64" s="45"/>
      <c r="H64" s="45"/>
      <c r="I64" s="45"/>
      <c r="J64" s="45"/>
      <c r="K64" s="45"/>
    </row>
    <row r="65" spans="1:11" ht="12.75">
      <c r="A65" s="61"/>
      <c r="B65" s="45"/>
      <c r="C65" s="45"/>
      <c r="D65" s="45"/>
      <c r="E65" s="45"/>
      <c r="F65" s="45"/>
      <c r="G65" s="45"/>
      <c r="H65" s="45"/>
      <c r="I65" s="45"/>
      <c r="J65" s="45"/>
      <c r="K65" s="45"/>
    </row>
    <row r="66" spans="1:11" ht="12.75">
      <c r="A66" s="61"/>
      <c r="B66" s="45"/>
      <c r="C66" s="45"/>
      <c r="D66" s="45"/>
      <c r="E66" s="45"/>
      <c r="F66" s="45"/>
      <c r="G66" s="45"/>
      <c r="H66" s="45"/>
      <c r="I66" s="45"/>
      <c r="J66" s="45"/>
      <c r="K66" s="45"/>
    </row>
    <row r="67" spans="1:11" ht="12.75">
      <c r="A67" s="61"/>
      <c r="B67" s="45"/>
      <c r="C67" s="45"/>
      <c r="D67" s="45"/>
      <c r="E67" s="45"/>
      <c r="F67" s="45"/>
      <c r="G67" s="45"/>
      <c r="H67" s="45"/>
      <c r="I67" s="45"/>
      <c r="J67" s="45"/>
      <c r="K67" s="45"/>
    </row>
  </sheetData>
  <sheetProtection sheet="1" objects="1" scenarios="1"/>
  <mergeCells count="8">
    <mergeCell ref="K41:L41"/>
    <mergeCell ref="A41:J41"/>
    <mergeCell ref="A2:G2"/>
    <mergeCell ref="C5:F5"/>
    <mergeCell ref="C6:F6"/>
    <mergeCell ref="C7:F7"/>
    <mergeCell ref="C4:G4"/>
    <mergeCell ref="A10:I10"/>
  </mergeCells>
  <printOptions horizontalCentered="1" verticalCentered="1"/>
  <pageMargins left="0.5" right="0.5" top="0.5" bottom="0.5" header="0.5" footer="0.5"/>
  <pageSetup fitToHeight="1" fitToWidth="1" horizontalDpi="300" verticalDpi="300" orientation="portrait" scale="68"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I46"/>
  <sheetViews>
    <sheetView zoomScalePageLayoutView="0" workbookViewId="0" topLeftCell="A1">
      <selection activeCell="B6" sqref="B6"/>
    </sheetView>
  </sheetViews>
  <sheetFormatPr defaultColWidth="9.140625" defaultRowHeight="12.75"/>
  <cols>
    <col min="1" max="1" width="17.421875" style="68" customWidth="1"/>
    <col min="2" max="2" width="12.140625" style="68" customWidth="1"/>
    <col min="3" max="3" width="6.421875" style="68" customWidth="1"/>
    <col min="4" max="4" width="12.140625" style="68" customWidth="1"/>
    <col min="5" max="5" width="6.421875" style="68" customWidth="1"/>
    <col min="6" max="6" width="12.140625" style="68" customWidth="1"/>
    <col min="7" max="7" width="6.421875" style="68" customWidth="1"/>
    <col min="8" max="8" width="12.140625" style="68" customWidth="1"/>
    <col min="9" max="9" width="6.421875" style="68" customWidth="1"/>
    <col min="10" max="10" width="12.140625" style="68" customWidth="1"/>
    <col min="11" max="11" width="6.421875" style="68" customWidth="1"/>
    <col min="12" max="12" width="12.140625" style="68" customWidth="1"/>
    <col min="13" max="13" width="6.421875" style="68" customWidth="1"/>
    <col min="14" max="14" width="12.140625" style="68" customWidth="1"/>
    <col min="15" max="15" width="6.421875" style="68" customWidth="1"/>
    <col min="16" max="16" width="12.140625" style="68" customWidth="1"/>
    <col min="17" max="17" width="6.421875" style="68" customWidth="1"/>
    <col min="18" max="18" width="3.28125" style="68" customWidth="1"/>
    <col min="19" max="19" width="15.28125" style="68" customWidth="1"/>
    <col min="20" max="20" width="10.8515625" style="294" customWidth="1"/>
    <col min="21" max="21" width="10.28125" style="294" customWidth="1"/>
    <col min="22" max="22" width="9.7109375" style="294" customWidth="1"/>
    <col min="23" max="24" width="11.57421875" style="294" customWidth="1"/>
    <col min="25" max="25" width="8.57421875" style="294" customWidth="1"/>
    <col min="26" max="26" width="10.7109375" style="294" customWidth="1"/>
    <col min="27" max="27" width="2.57421875" style="68" customWidth="1"/>
    <col min="28" max="28" width="15.28125" style="68" customWidth="1"/>
    <col min="29" max="29" width="10.8515625" style="285" customWidth="1"/>
    <col min="30" max="30" width="10.28125" style="285" customWidth="1"/>
    <col min="31" max="31" width="9.7109375" style="285" customWidth="1"/>
    <col min="32" max="33" width="11.57421875" style="285" customWidth="1"/>
    <col min="34" max="34" width="8.57421875" style="285" customWidth="1"/>
    <col min="35" max="35" width="10.7109375" style="285" customWidth="1"/>
    <col min="36" max="16384" width="9.140625" style="68" customWidth="1"/>
  </cols>
  <sheetData>
    <row r="1" spans="1:18" ht="16.5" thickBot="1">
      <c r="A1" s="444" t="s">
        <v>208</v>
      </c>
      <c r="B1" s="445"/>
      <c r="C1" s="445"/>
      <c r="D1" s="445"/>
      <c r="E1" s="445"/>
      <c r="F1" s="445"/>
      <c r="G1" s="445"/>
      <c r="H1" s="445"/>
      <c r="I1" s="445"/>
      <c r="J1" s="445"/>
      <c r="K1" s="445"/>
      <c r="L1" s="445"/>
      <c r="M1" s="445"/>
      <c r="N1" s="445"/>
      <c r="O1" s="445"/>
      <c r="P1" s="445"/>
      <c r="Q1" s="445"/>
      <c r="R1" s="75"/>
    </row>
    <row r="2" spans="1:18" ht="16.5" thickBot="1">
      <c r="A2" s="359"/>
      <c r="B2" s="360" t="s">
        <v>210</v>
      </c>
      <c r="C2" s="353"/>
      <c r="D2" s="353"/>
      <c r="E2" s="353"/>
      <c r="F2" s="353"/>
      <c r="G2" s="353"/>
      <c r="H2" s="353"/>
      <c r="I2" s="353"/>
      <c r="J2" s="354"/>
      <c r="K2" s="354"/>
      <c r="L2" s="354"/>
      <c r="M2" s="355"/>
      <c r="N2" s="352"/>
      <c r="O2" s="352"/>
      <c r="P2" s="446" t="s">
        <v>211</v>
      </c>
      <c r="Q2" s="447"/>
      <c r="R2" s="75"/>
    </row>
    <row r="3" spans="1:35" s="76" customFormat="1" ht="13.5" thickBot="1">
      <c r="A3" s="69"/>
      <c r="B3" s="70" t="s">
        <v>31</v>
      </c>
      <c r="C3" s="71"/>
      <c r="D3" s="72" t="s">
        <v>32</v>
      </c>
      <c r="E3" s="73"/>
      <c r="F3" s="74" t="s">
        <v>33</v>
      </c>
      <c r="G3" s="71"/>
      <c r="H3" s="72" t="s">
        <v>34</v>
      </c>
      <c r="I3" s="73"/>
      <c r="J3" s="74" t="s">
        <v>35</v>
      </c>
      <c r="K3" s="71"/>
      <c r="L3" s="442" t="s">
        <v>36</v>
      </c>
      <c r="M3" s="443"/>
      <c r="N3" s="442" t="s">
        <v>209</v>
      </c>
      <c r="O3" s="443"/>
      <c r="P3" s="448"/>
      <c r="Q3" s="449"/>
      <c r="R3" s="75"/>
      <c r="T3" s="295"/>
      <c r="U3" s="295"/>
      <c r="V3" s="295"/>
      <c r="W3" s="295"/>
      <c r="X3" s="295"/>
      <c r="Y3" s="295"/>
      <c r="Z3" s="295"/>
      <c r="AC3" s="286"/>
      <c r="AD3" s="286"/>
      <c r="AE3" s="286"/>
      <c r="AF3" s="286"/>
      <c r="AG3" s="286"/>
      <c r="AH3" s="286"/>
      <c r="AI3" s="286"/>
    </row>
    <row r="4" spans="1:35" ht="26.25" thickBot="1">
      <c r="A4" s="77" t="s">
        <v>37</v>
      </c>
      <c r="B4" s="78" t="s">
        <v>38</v>
      </c>
      <c r="C4" s="79" t="s">
        <v>39</v>
      </c>
      <c r="D4" s="80" t="s">
        <v>38</v>
      </c>
      <c r="E4" s="79" t="s">
        <v>39</v>
      </c>
      <c r="F4" s="80" t="s">
        <v>38</v>
      </c>
      <c r="G4" s="79" t="s">
        <v>39</v>
      </c>
      <c r="H4" s="80" t="s">
        <v>38</v>
      </c>
      <c r="I4" s="79" t="s">
        <v>39</v>
      </c>
      <c r="J4" s="80" t="s">
        <v>38</v>
      </c>
      <c r="K4" s="79" t="s">
        <v>39</v>
      </c>
      <c r="L4" s="80" t="s">
        <v>38</v>
      </c>
      <c r="M4" s="79" t="s">
        <v>39</v>
      </c>
      <c r="N4" s="80" t="s">
        <v>38</v>
      </c>
      <c r="O4" s="356" t="s">
        <v>39</v>
      </c>
      <c r="P4" s="80" t="s">
        <v>38</v>
      </c>
      <c r="Q4" s="79" t="s">
        <v>39</v>
      </c>
      <c r="R4" s="81"/>
      <c r="S4" s="301" t="s">
        <v>40</v>
      </c>
      <c r="T4" s="301"/>
      <c r="U4" s="301"/>
      <c r="V4" s="301"/>
      <c r="W4" s="301"/>
      <c r="X4" s="301"/>
      <c r="Y4" s="301"/>
      <c r="Z4" s="301"/>
      <c r="AB4" s="301" t="s">
        <v>41</v>
      </c>
      <c r="AC4" s="301"/>
      <c r="AD4" s="301"/>
      <c r="AE4" s="301"/>
      <c r="AF4" s="301"/>
      <c r="AG4" s="301"/>
      <c r="AH4" s="301"/>
      <c r="AI4" s="301"/>
    </row>
    <row r="5" spans="1:35" ht="18.75" customHeight="1" thickBot="1" thickTop="1">
      <c r="A5" s="82" t="s">
        <v>42</v>
      </c>
      <c r="B5" s="332"/>
      <c r="C5" s="82"/>
      <c r="D5" s="82"/>
      <c r="E5" s="82"/>
      <c r="F5" s="82"/>
      <c r="G5" s="82"/>
      <c r="H5" s="82"/>
      <c r="I5" s="82"/>
      <c r="J5" s="82"/>
      <c r="K5" s="82"/>
      <c r="L5" s="82"/>
      <c r="M5" s="82"/>
      <c r="N5" s="82"/>
      <c r="O5" s="372"/>
      <c r="P5" s="361"/>
      <c r="Q5" s="361"/>
      <c r="S5" s="83"/>
      <c r="T5" s="296" t="s">
        <v>31</v>
      </c>
      <c r="U5" s="296" t="s">
        <v>32</v>
      </c>
      <c r="V5" s="296" t="s">
        <v>33</v>
      </c>
      <c r="W5" s="296" t="s">
        <v>34</v>
      </c>
      <c r="X5" s="296" t="s">
        <v>35</v>
      </c>
      <c r="Y5" s="296" t="s">
        <v>36</v>
      </c>
      <c r="Z5" s="297" t="s">
        <v>43</v>
      </c>
      <c r="AB5" s="83"/>
      <c r="AC5" s="287" t="s">
        <v>31</v>
      </c>
      <c r="AD5" s="287" t="s">
        <v>32</v>
      </c>
      <c r="AE5" s="287" t="s">
        <v>33</v>
      </c>
      <c r="AF5" s="287" t="s">
        <v>34</v>
      </c>
      <c r="AG5" s="287" t="s">
        <v>35</v>
      </c>
      <c r="AH5" s="287" t="s">
        <v>36</v>
      </c>
      <c r="AI5" s="288" t="s">
        <v>43</v>
      </c>
    </row>
    <row r="6" spans="1:35" ht="13.5">
      <c r="A6" s="137" t="s">
        <v>44</v>
      </c>
      <c r="B6" s="406">
        <v>1026653</v>
      </c>
      <c r="C6" s="407">
        <v>83</v>
      </c>
      <c r="D6" s="414">
        <v>1209202</v>
      </c>
      <c r="E6" s="415">
        <v>120</v>
      </c>
      <c r="F6" s="416">
        <v>947539</v>
      </c>
      <c r="G6" s="417">
        <v>109</v>
      </c>
      <c r="H6" s="408">
        <v>293371</v>
      </c>
      <c r="I6" s="409">
        <v>40</v>
      </c>
      <c r="J6" s="408"/>
      <c r="K6" s="409"/>
      <c r="L6" s="408"/>
      <c r="M6" s="409"/>
      <c r="N6" s="385">
        <f>B6+D6+F6+H6+J6+L6</f>
        <v>3476765</v>
      </c>
      <c r="O6" s="364">
        <f>C6+E6+G6+I6+K6+M6</f>
        <v>352</v>
      </c>
      <c r="P6" s="420"/>
      <c r="Q6" s="421"/>
      <c r="S6" s="85" t="s">
        <v>44</v>
      </c>
      <c r="T6" s="298">
        <f>IF((Section1!$C$17+Section1!$H$17)=0,"",B6/(Section1!$C$17+Section1!$H$17))</f>
        <v>0.13767607909756957</v>
      </c>
      <c r="U6" s="298">
        <f>IF((Section1!$C$18+Section1!$H$18)=0,"",D6/(Section1!$C$18+Section1!$H$18))</f>
        <v>0.1345114224392536</v>
      </c>
      <c r="V6" s="298">
        <f>IF((Section1!$C$19+Section1!$H$19)=0,"",F6/(Section1!$C$19+Section1!$H$19))</f>
        <v>0.1341167125475564</v>
      </c>
      <c r="W6" s="298">
        <f>IF((Section1!$C$20+Section1!$H$20)=0,"",H6/(Section1!$C$20+Section1!$H$20))</f>
        <v>0.13236428049022037</v>
      </c>
      <c r="X6" s="298">
        <f>IF((Section1!$C$21+Section1!$H$21)=0,"",J6/(Section1!$C$21+Section1!$H$21))</f>
      </c>
      <c r="Y6" s="298">
        <f>IF((Section1!$C$22+Section1!$H$22)=0,"",L6/(Section1!$C$22+Section1!$H$22))</f>
      </c>
      <c r="Z6" s="299">
        <f>IF((Section1!$C$23+Section1!$H$23)=0,0,(B6+D6+F6+H6+J6+L6)/(Section1!$C$23+Section1!$H$23))</f>
        <v>0.13513530846592672</v>
      </c>
      <c r="AB6" s="85" t="s">
        <v>44</v>
      </c>
      <c r="AC6" s="289">
        <f>IF(B6=0,IF(C6=0,"","CHECK"),IF(C6=0,"CHECK",B6/C6))</f>
        <v>12369.313253012047</v>
      </c>
      <c r="AD6" s="289">
        <f>IF(D6=0,IF(E6=0,"","CHECK"),IF(E6=0,"CHECK",D6/E6))</f>
        <v>10076.683333333332</v>
      </c>
      <c r="AE6" s="289">
        <f>IF(F6=0,IF(G6=0,"","CHECK"),IF(G6=0,"CHECK",F6/G6))</f>
        <v>8693.018348623853</v>
      </c>
      <c r="AF6" s="289">
        <f>IF(H6=0,IF(I6=0,"","CHECK"),IF(I6=0,"CHECK",H6/I6))</f>
        <v>7334.275</v>
      </c>
      <c r="AG6" s="289">
        <f>IF(J6=0,IF(K6=0,"","CHECK"),IF(K6=0,"CHECK",J6/K6))</f>
      </c>
      <c r="AH6" s="289">
        <f>IF(L6=0,IF(M6=0,"","CHECK"),IF(M6=0,"CHECK",L6/M6))</f>
      </c>
      <c r="AI6" s="290">
        <f>IF((B6+D6+F6+H6+J6+L6)=0,IF((C6+E6+G6+I6+K6+M6)=0,"","CHECK"),IF((C6+E6+G6+I6+K6+M6)=0,"CHECK",(B6+D6+F6+H6+J6+L6)/(C6+E6+G6+I6+K6+M6)))</f>
        <v>9877.173295454546</v>
      </c>
    </row>
    <row r="7" spans="1:35" ht="13.5">
      <c r="A7" s="329" t="s">
        <v>45</v>
      </c>
      <c r="B7" s="410">
        <v>755838</v>
      </c>
      <c r="C7" s="411">
        <v>78</v>
      </c>
      <c r="D7" s="410">
        <v>979777</v>
      </c>
      <c r="E7" s="413">
        <v>113</v>
      </c>
      <c r="F7" s="418">
        <v>902887</v>
      </c>
      <c r="G7" s="411">
        <v>99</v>
      </c>
      <c r="H7" s="412">
        <v>277012</v>
      </c>
      <c r="I7" s="413">
        <v>33</v>
      </c>
      <c r="J7" s="412"/>
      <c r="K7" s="413"/>
      <c r="L7" s="412"/>
      <c r="M7" s="413"/>
      <c r="N7" s="385">
        <f>B7+D7+F7+H7+J7+L7</f>
        <v>2915514</v>
      </c>
      <c r="O7" s="364">
        <f aca="true" t="shared" si="0" ref="O7:O16">C7+E7+G7+I7+K7+M7</f>
        <v>323</v>
      </c>
      <c r="P7" s="419"/>
      <c r="Q7" s="413"/>
      <c r="S7" s="85" t="s">
        <v>45</v>
      </c>
      <c r="T7" s="298">
        <f>IF((Section1!$C$17+Section1!$H$17)=0,"",B7/(Section1!$C$17+Section1!$H$17))</f>
        <v>0.1013592832952797</v>
      </c>
      <c r="U7" s="298">
        <f>IF((Section1!$C$18+Section1!$H$18)=0,"",D7/(Section1!$C$18+Section1!$H$18))</f>
        <v>0.10899022491135854</v>
      </c>
      <c r="V7" s="298">
        <f>IF((Section1!$C$19+Section1!$H$19)=0,"",F7/(Section1!$C$19+Section1!$H$19))</f>
        <v>0.12779657221700166</v>
      </c>
      <c r="W7" s="298">
        <f>IF((Section1!$C$20+Section1!$H$20)=0,"",H7/(Section1!$C$20+Section1!$H$20))</f>
        <v>0.12498336259261114</v>
      </c>
      <c r="X7" s="298">
        <f>IF((Section1!$C$21+Section1!$H$21)=0,"",J7/(Section1!$C$21+Section1!$H$21))</f>
      </c>
      <c r="Y7" s="298">
        <f>IF((Section1!$C$22+Section1!$H$22)=0,"",L7/(Section1!$C$22+Section1!$H$22))</f>
      </c>
      <c r="Z7" s="299">
        <f>IF((Section1!$C$23+Section1!$H$23)=0,0,(B7+D7+F7+H7+J7+L7)/(Section1!$C$23+Section1!$H$23))</f>
        <v>0.11332053898573183</v>
      </c>
      <c r="AB7" s="85" t="s">
        <v>45</v>
      </c>
      <c r="AC7" s="289">
        <f aca="true" t="shared" si="1" ref="AC7:AC43">IF(B7=0,IF(C7=0,"","CHECK"),IF(C7=0,"CHECK",B7/C7))</f>
        <v>9690.23076923077</v>
      </c>
      <c r="AD7" s="289">
        <f aca="true" t="shared" si="2" ref="AD7:AD43">IF(D7=0,IF(E7=0,"","CHECK"),IF(E7=0,"CHECK",D7/E7))</f>
        <v>8670.592920353982</v>
      </c>
      <c r="AE7" s="289">
        <f aca="true" t="shared" si="3" ref="AE7:AE43">IF(F7=0,IF(G7=0,"","CHECK"),IF(G7=0,"CHECK",F7/G7))</f>
        <v>9120.070707070707</v>
      </c>
      <c r="AF7" s="289">
        <f aca="true" t="shared" si="4" ref="AF7:AF43">IF(H7=0,IF(I7=0,"","CHECK"),IF(I7=0,"CHECK",H7/I7))</f>
        <v>8394.30303030303</v>
      </c>
      <c r="AG7" s="289">
        <f aca="true" t="shared" si="5" ref="AG7:AG43">IF(J7=0,IF(K7=0,"","CHECK"),IF(K7=0,"CHECK",J7/K7))</f>
      </c>
      <c r="AH7" s="289">
        <f aca="true" t="shared" si="6" ref="AH7:AH43">IF(L7=0,IF(M7=0,"","CHECK"),IF(M7=0,"CHECK",L7/M7))</f>
      </c>
      <c r="AI7" s="290">
        <f aca="true" t="shared" si="7" ref="AI7:AI43">IF((B7+D7+F7+H7+J7+L7)=0,IF((C7+E7+G7+I7+K7+M7)=0,"","CHECK"),IF((C7+E7+G7+I7+K7+M7)=0,"CHECK",(B7+D7+F7+H7+J7+L7)/(C7+E7+G7+I7+K7+M7)))</f>
        <v>9026.359133126934</v>
      </c>
    </row>
    <row r="8" spans="1:35" ht="13.5">
      <c r="A8" s="329" t="s">
        <v>184</v>
      </c>
      <c r="B8" s="410"/>
      <c r="C8" s="411"/>
      <c r="D8" s="410"/>
      <c r="E8" s="413"/>
      <c r="F8" s="418"/>
      <c r="G8" s="411"/>
      <c r="H8" s="412"/>
      <c r="I8" s="413"/>
      <c r="J8" s="412"/>
      <c r="K8" s="413"/>
      <c r="L8" s="412"/>
      <c r="M8" s="413"/>
      <c r="N8" s="335">
        <f>B8+D8+F8+H8+J8+L8</f>
        <v>0</v>
      </c>
      <c r="O8" s="364">
        <f t="shared" si="0"/>
        <v>0</v>
      </c>
      <c r="P8" s="419"/>
      <c r="Q8" s="413"/>
      <c r="S8" s="85" t="s">
        <v>184</v>
      </c>
      <c r="T8" s="298">
        <f>IF((Section1!$C$17+Section1!$H$17)=0,"",B8/(Section1!$C$17+Section1!$H$17))</f>
        <v>0</v>
      </c>
      <c r="U8" s="298">
        <f>IF((Section1!$C$18+Section1!$H$18)=0,"",D8/(Section1!$C$18+Section1!$H$18))</f>
        <v>0</v>
      </c>
      <c r="V8" s="298">
        <f>IF((Section1!$C$19+Section1!$H$19)=0,"",F8/(Section1!$C$19+Section1!$H$19))</f>
        <v>0</v>
      </c>
      <c r="W8" s="298">
        <f>IF((Section1!$C$20+Section1!$H$20)=0,"",H8/(Section1!$C$20+Section1!$H$20))</f>
        <v>0</v>
      </c>
      <c r="X8" s="298">
        <f>IF((Section1!$C$21+Section1!$H$21)=0,"",J8/(Section1!$C$21+Section1!$H$21))</f>
      </c>
      <c r="Y8" s="298">
        <f>IF((Section1!$C$22+Section1!$H$22)=0,"",L8/(Section1!$C$22+Section1!$H$22))</f>
      </c>
      <c r="Z8" s="299">
        <f>IF((Section1!$C$23+Section1!$H$23)=0,0,(B8+D8+F8+H8+J8+L8)/(Section1!$C$23+Section1!$H$23))</f>
        <v>0</v>
      </c>
      <c r="AB8" s="85" t="s">
        <v>184</v>
      </c>
      <c r="AC8" s="289">
        <f t="shared" si="1"/>
      </c>
      <c r="AD8" s="289">
        <f>IF(D8=0,IF(E8=0,"","CHECK"),IF(E8=0,"CHECK",D8/E8))</f>
      </c>
      <c r="AE8" s="289">
        <f>IF(F8=0,IF(G8=0,"","CHECK"),IF(G8=0,"CHECK",F8/G8))</f>
      </c>
      <c r="AF8" s="289">
        <f>IF(H8=0,IF(I8=0,"","CHECK"),IF(I8=0,"CHECK",H8/I8))</f>
      </c>
      <c r="AG8" s="289">
        <f>IF(J8=0,IF(K8=0,"","CHECK"),IF(K8=0,"CHECK",J8/K8))</f>
      </c>
      <c r="AH8" s="289">
        <f>IF(L8=0,IF(M8=0,"","CHECK"),IF(M8=0,"CHECK",L8/M8))</f>
      </c>
      <c r="AI8" s="290">
        <f>IF((B8+D8+F8+H8+J8+L8)=0,IF((C8+E8+G8+I8+K8+M8)=0,"","CHECK"),IF((C8+E8+G8+I8+K8+M8)=0,"CHECK",(B8+D8+F8+H8+J8+L8)/(C8+E8+G8+I8+K8+M8)))</f>
      </c>
    </row>
    <row r="9" spans="1:35" ht="27.75" customHeight="1">
      <c r="A9" s="330" t="s">
        <v>193</v>
      </c>
      <c r="B9" s="410"/>
      <c r="C9" s="411"/>
      <c r="D9" s="410"/>
      <c r="E9" s="413"/>
      <c r="F9" s="418"/>
      <c r="G9" s="411"/>
      <c r="H9" s="412"/>
      <c r="I9" s="413"/>
      <c r="J9" s="412"/>
      <c r="K9" s="413"/>
      <c r="L9" s="412"/>
      <c r="M9" s="413"/>
      <c r="N9" s="335">
        <f aca="true" t="shared" si="8" ref="N9:N16">B9+D9+F9+H9+J9+L9</f>
        <v>0</v>
      </c>
      <c r="O9" s="364">
        <f t="shared" si="0"/>
        <v>0</v>
      </c>
      <c r="P9" s="419"/>
      <c r="Q9" s="413"/>
      <c r="S9" s="328" t="s">
        <v>202</v>
      </c>
      <c r="T9" s="298">
        <f>IF((Section1!$C$17+Section1!$H$17)=0,"",B9/(Section1!$C$17+Section1!$H$17))</f>
        <v>0</v>
      </c>
      <c r="U9" s="298">
        <f>IF((Section1!$C$18+Section1!$H$18)=0,"",D9/(Section1!$C$18+Section1!$H$18))</f>
        <v>0</v>
      </c>
      <c r="V9" s="298">
        <f>IF((Section1!$C$19+Section1!$H$19)=0,"",F9/(Section1!$C$19+Section1!$H$19))</f>
        <v>0</v>
      </c>
      <c r="W9" s="298">
        <f>IF((Section1!$C$20+Section1!$H$20)=0,"",H9/(Section1!$C$20+Section1!$H$20))</f>
        <v>0</v>
      </c>
      <c r="X9" s="298">
        <f>IF((Section1!$C$21+Section1!$H$21)=0,"",J9/(Section1!$C$21+Section1!$H$21))</f>
      </c>
      <c r="Y9" s="298">
        <f>IF((Section1!$C$22+Section1!$H$22)=0,"",L9/(Section1!$C$22+Section1!$H$22))</f>
      </c>
      <c r="Z9" s="299">
        <f>IF((Section1!$C$23+Section1!$H$23)=0,0,(B9+D9+F9+H9+J9+L9)/(Section1!$C$23+Section1!$H$23))</f>
        <v>0</v>
      </c>
      <c r="AB9" s="328" t="s">
        <v>202</v>
      </c>
      <c r="AC9" s="289">
        <f t="shared" si="1"/>
      </c>
      <c r="AD9" s="289">
        <f t="shared" si="2"/>
      </c>
      <c r="AE9" s="289">
        <f t="shared" si="3"/>
      </c>
      <c r="AF9" s="289">
        <f t="shared" si="4"/>
      </c>
      <c r="AG9" s="289">
        <f t="shared" si="5"/>
      </c>
      <c r="AH9" s="289">
        <f t="shared" si="6"/>
      </c>
      <c r="AI9" s="290">
        <f t="shared" si="7"/>
      </c>
    </row>
    <row r="10" spans="1:35" ht="13.5">
      <c r="A10" s="329" t="s">
        <v>185</v>
      </c>
      <c r="B10" s="410"/>
      <c r="C10" s="411"/>
      <c r="D10" s="410"/>
      <c r="E10" s="413"/>
      <c r="F10" s="418"/>
      <c r="G10" s="411"/>
      <c r="H10" s="412"/>
      <c r="I10" s="413"/>
      <c r="J10" s="412"/>
      <c r="K10" s="413"/>
      <c r="L10" s="412"/>
      <c r="M10" s="413"/>
      <c r="N10" s="335">
        <f t="shared" si="8"/>
        <v>0</v>
      </c>
      <c r="O10" s="364">
        <f t="shared" si="0"/>
        <v>0</v>
      </c>
      <c r="P10" s="419"/>
      <c r="Q10" s="413"/>
      <c r="S10" s="85" t="s">
        <v>185</v>
      </c>
      <c r="T10" s="298">
        <f>IF((Section1!$C$17+Section1!$H$17)=0,"",B10/(Section1!$C$17+Section1!$H$17))</f>
        <v>0</v>
      </c>
      <c r="U10" s="298">
        <f>IF((Section1!$C$18+Section1!$H$18)=0,"",D10/(Section1!$C$18+Section1!$H$18))</f>
        <v>0</v>
      </c>
      <c r="V10" s="298">
        <f>IF((Section1!$C$19+Section1!$H$19)=0,"",F10/(Section1!$C$19+Section1!$H$19))</f>
        <v>0</v>
      </c>
      <c r="W10" s="298">
        <f>IF((Section1!$C$20+Section1!$H$20)=0,"",H10/(Section1!$C$20+Section1!$H$20))</f>
        <v>0</v>
      </c>
      <c r="X10" s="298">
        <f>IF((Section1!$C$21+Section1!$H$21)=0,"",J10/(Section1!$C$21+Section1!$H$21))</f>
      </c>
      <c r="Y10" s="298">
        <f>IF((Section1!$C$22+Section1!$H$22)=0,"",L10/(Section1!$C$22+Section1!$H$22))</f>
      </c>
      <c r="Z10" s="299">
        <f>IF((Section1!$C$23+Section1!$H$23)=0,0,(B10+D10+F10+H10+J10+L10)/(Section1!$C$23+Section1!$H$23))</f>
        <v>0</v>
      </c>
      <c r="AB10" s="85" t="s">
        <v>185</v>
      </c>
      <c r="AC10" s="289">
        <f t="shared" si="1"/>
      </c>
      <c r="AD10" s="289">
        <f t="shared" si="2"/>
      </c>
      <c r="AE10" s="289">
        <f t="shared" si="3"/>
      </c>
      <c r="AF10" s="289">
        <f t="shared" si="4"/>
      </c>
      <c r="AG10" s="289">
        <f t="shared" si="5"/>
      </c>
      <c r="AH10" s="289">
        <f t="shared" si="6"/>
      </c>
      <c r="AI10" s="290">
        <f t="shared" si="7"/>
      </c>
    </row>
    <row r="11" spans="1:35" ht="13.5">
      <c r="A11" s="329" t="s">
        <v>186</v>
      </c>
      <c r="B11" s="410"/>
      <c r="C11" s="411"/>
      <c r="D11" s="414"/>
      <c r="E11" s="415"/>
      <c r="F11" s="416"/>
      <c r="G11" s="417"/>
      <c r="H11" s="412"/>
      <c r="I11" s="413"/>
      <c r="J11" s="412"/>
      <c r="K11" s="413"/>
      <c r="L11" s="412"/>
      <c r="M11" s="413"/>
      <c r="N11" s="335">
        <f t="shared" si="8"/>
        <v>0</v>
      </c>
      <c r="O11" s="364">
        <f t="shared" si="0"/>
        <v>0</v>
      </c>
      <c r="P11" s="422"/>
      <c r="Q11" s="415"/>
      <c r="S11" s="87" t="s">
        <v>186</v>
      </c>
      <c r="T11" s="298">
        <f>IF((Section1!$C$17+Section1!$H$17)=0,"",B11/(Section1!$C$17+Section1!$H$17))</f>
        <v>0</v>
      </c>
      <c r="U11" s="298">
        <f>IF((Section1!$C$18+Section1!$H$18)=0,"",D11/(Section1!$C$18+Section1!$H$18))</f>
        <v>0</v>
      </c>
      <c r="V11" s="298">
        <f>IF((Section1!$C$19+Section1!$H$19)=0,"",F11/(Section1!$C$19+Section1!$H$19))</f>
        <v>0</v>
      </c>
      <c r="W11" s="298">
        <f>IF((Section1!$C$20+Section1!$H$20)=0,"",H11/(Section1!$C$20+Section1!$H$20))</f>
        <v>0</v>
      </c>
      <c r="X11" s="298">
        <f>IF((Section1!$C$21+Section1!$H$21)=0,"",J11/(Section1!$C$21+Section1!$H$21))</f>
      </c>
      <c r="Y11" s="298">
        <f>IF((Section1!$C$22+Section1!$H$22)=0,"",L11/(Section1!$C$22+Section1!$H$22))</f>
      </c>
      <c r="Z11" s="299">
        <f>IF((Section1!$C$23+Section1!$H$23)=0,0,(B11+D11+F11+H11+J11+L11)/(Section1!$C$23+Section1!$H$23))</f>
        <v>0</v>
      </c>
      <c r="AB11" s="87" t="s">
        <v>186</v>
      </c>
      <c r="AC11" s="289">
        <f t="shared" si="1"/>
      </c>
      <c r="AD11" s="289">
        <f t="shared" si="2"/>
      </c>
      <c r="AE11" s="289">
        <f t="shared" si="3"/>
      </c>
      <c r="AF11" s="289">
        <f t="shared" si="4"/>
      </c>
      <c r="AG11" s="289">
        <f t="shared" si="5"/>
      </c>
      <c r="AH11" s="289">
        <f t="shared" si="6"/>
      </c>
      <c r="AI11" s="290">
        <f t="shared" si="7"/>
      </c>
    </row>
    <row r="12" spans="1:35" ht="13.5">
      <c r="A12" s="329" t="s">
        <v>187</v>
      </c>
      <c r="B12" s="410">
        <v>632740</v>
      </c>
      <c r="C12" s="411">
        <v>83</v>
      </c>
      <c r="D12" s="410">
        <v>841899</v>
      </c>
      <c r="E12" s="413">
        <v>120</v>
      </c>
      <c r="F12" s="418">
        <v>654174</v>
      </c>
      <c r="G12" s="411">
        <v>109</v>
      </c>
      <c r="H12" s="412">
        <v>205803</v>
      </c>
      <c r="I12" s="413">
        <v>41</v>
      </c>
      <c r="J12" s="412"/>
      <c r="K12" s="413"/>
      <c r="L12" s="412"/>
      <c r="M12" s="413"/>
      <c r="N12" s="335">
        <f t="shared" si="8"/>
        <v>2334616</v>
      </c>
      <c r="O12" s="364">
        <f t="shared" si="0"/>
        <v>353</v>
      </c>
      <c r="P12" s="419"/>
      <c r="Q12" s="413"/>
      <c r="S12" s="87" t="s">
        <v>187</v>
      </c>
      <c r="T12" s="298">
        <f>IF((Section1!$C$17+Section1!$H$17)=0,"",B12/(Section1!$C$17+Section1!$H$17))</f>
        <v>0.08485161226645825</v>
      </c>
      <c r="U12" s="298">
        <f>IF((Section1!$C$18+Section1!$H$18)=0,"",D12/(Section1!$C$18+Section1!$H$18))</f>
        <v>0.0936526999129882</v>
      </c>
      <c r="V12" s="298">
        <f>IF((Section1!$C$19+Section1!$H$19)=0,"",F12/(Section1!$C$19+Section1!$H$19))</f>
        <v>0.09259319807848031</v>
      </c>
      <c r="W12" s="298">
        <f>IF((Section1!$C$20+Section1!$H$20)=0,"",H12/(Section1!$C$20+Section1!$H$20))</f>
        <v>0.09285500617896392</v>
      </c>
      <c r="X12" s="298">
        <f>IF((Section1!$C$21+Section1!$H$21)=0,"",J12/(Section1!$C$21+Section1!$H$21))</f>
      </c>
      <c r="Y12" s="298">
        <f>IF((Section1!$C$22+Section1!$H$22)=0,"",L12/(Section1!$C$22+Section1!$H$22))</f>
      </c>
      <c r="Z12" s="299">
        <f>IF((Section1!$C$23+Section1!$H$23)=0,0,(B12+D12+F12+H12+J12+L12)/(Section1!$C$23+Section1!$H$23))</f>
        <v>0.09074212761273426</v>
      </c>
      <c r="AB12" s="87" t="s">
        <v>187</v>
      </c>
      <c r="AC12" s="289">
        <f t="shared" si="1"/>
        <v>7623.373493975903</v>
      </c>
      <c r="AD12" s="289">
        <f t="shared" si="2"/>
        <v>7015.825</v>
      </c>
      <c r="AE12" s="289">
        <f t="shared" si="3"/>
        <v>6001.59633027523</v>
      </c>
      <c r="AF12" s="289">
        <f t="shared" si="4"/>
        <v>5019.585365853659</v>
      </c>
      <c r="AG12" s="289">
        <f t="shared" si="5"/>
      </c>
      <c r="AH12" s="289">
        <f t="shared" si="6"/>
      </c>
      <c r="AI12" s="290">
        <f t="shared" si="7"/>
        <v>6613.643059490085</v>
      </c>
    </row>
    <row r="13" spans="1:35" ht="13.5">
      <c r="A13" s="329" t="s">
        <v>188</v>
      </c>
      <c r="B13" s="410">
        <v>44742</v>
      </c>
      <c r="C13" s="411">
        <v>85</v>
      </c>
      <c r="D13" s="412">
        <v>53938</v>
      </c>
      <c r="E13" s="413">
        <v>124</v>
      </c>
      <c r="F13" s="418">
        <v>42390</v>
      </c>
      <c r="G13" s="411">
        <v>114</v>
      </c>
      <c r="H13" s="412">
        <v>13298</v>
      </c>
      <c r="I13" s="413">
        <v>42</v>
      </c>
      <c r="J13" s="412"/>
      <c r="K13" s="413"/>
      <c r="L13" s="412"/>
      <c r="M13" s="413"/>
      <c r="N13" s="335">
        <f t="shared" si="8"/>
        <v>154368</v>
      </c>
      <c r="O13" s="364">
        <f t="shared" si="0"/>
        <v>365</v>
      </c>
      <c r="P13" s="419"/>
      <c r="Q13" s="413"/>
      <c r="S13" s="87" t="s">
        <v>188</v>
      </c>
      <c r="T13" s="298">
        <f>IF((Section1!$C$17+Section1!$H$17)=0,"",B13/(Section1!$C$17+Section1!$H$17))</f>
        <v>0.005999985516998886</v>
      </c>
      <c r="U13" s="298">
        <f>IF((Section1!$C$18+Section1!$H$18)=0,"",D13/(Section1!$C$18+Section1!$H$18))</f>
        <v>0.006000053840076729</v>
      </c>
      <c r="V13" s="298">
        <f>IF((Section1!$C$19+Section1!$H$19)=0,"",F13/(Section1!$C$19+Section1!$H$19))</f>
        <v>0.005999971974653197</v>
      </c>
      <c r="W13" s="298">
        <f>IF((Section1!$C$20+Section1!$H$20)=0,"",H13/(Section1!$C$20+Section1!$H$20))</f>
        <v>0.0059998438903605</v>
      </c>
      <c r="X13" s="298">
        <f>IF((Section1!$C$21+Section1!$H$21)=0,"",J13/(Section1!$C$21+Section1!$H$21))</f>
      </c>
      <c r="Y13" s="298">
        <f>IF((Section1!$C$22+Section1!$H$22)=0,"",L13/(Section1!$C$22+Section1!$H$22))</f>
      </c>
      <c r="Z13" s="299">
        <f>IF((Section1!$C$23+Section1!$H$23)=0,0,(B13+D13+F13+H13+J13+L13)/(Section1!$C$23+Section1!$H$23))</f>
        <v>0.00599999347015636</v>
      </c>
      <c r="AB13" s="87" t="s">
        <v>188</v>
      </c>
      <c r="AC13" s="289">
        <f t="shared" si="1"/>
        <v>526.3764705882353</v>
      </c>
      <c r="AD13" s="289">
        <f t="shared" si="2"/>
        <v>434.98387096774195</v>
      </c>
      <c r="AE13" s="289">
        <f t="shared" si="3"/>
        <v>371.8421052631579</v>
      </c>
      <c r="AF13" s="289">
        <f t="shared" si="4"/>
        <v>316.6190476190476</v>
      </c>
      <c r="AG13" s="289">
        <f t="shared" si="5"/>
      </c>
      <c r="AH13" s="289">
        <f t="shared" si="6"/>
      </c>
      <c r="AI13" s="290">
        <f t="shared" si="7"/>
        <v>422.92602739726027</v>
      </c>
    </row>
    <row r="14" spans="1:35" ht="13.5">
      <c r="A14" s="329" t="s">
        <v>189</v>
      </c>
      <c r="B14" s="410">
        <v>13730</v>
      </c>
      <c r="C14" s="411">
        <v>69</v>
      </c>
      <c r="D14" s="414">
        <v>15054</v>
      </c>
      <c r="E14" s="415">
        <v>95</v>
      </c>
      <c r="F14" s="416">
        <v>9643</v>
      </c>
      <c r="G14" s="417">
        <v>69</v>
      </c>
      <c r="H14" s="412">
        <v>2487</v>
      </c>
      <c r="I14" s="413">
        <v>22</v>
      </c>
      <c r="J14" s="412"/>
      <c r="K14" s="413"/>
      <c r="L14" s="412"/>
      <c r="M14" s="413"/>
      <c r="N14" s="335">
        <f t="shared" si="8"/>
        <v>40914</v>
      </c>
      <c r="O14" s="364">
        <f t="shared" si="0"/>
        <v>255</v>
      </c>
      <c r="P14" s="422"/>
      <c r="Q14" s="415"/>
      <c r="S14" s="87" t="s">
        <v>189</v>
      </c>
      <c r="T14" s="298">
        <f>IF((Section1!$C$17+Section1!$H$17)=0,"",B14/(Section1!$C$17+Section1!$H$17))</f>
        <v>0.0018412185675292724</v>
      </c>
      <c r="U14" s="298">
        <f>IF((Section1!$C$18+Section1!$H$18)=0,"",D14/(Section1!$C$18+Section1!$H$18))</f>
        <v>0.0016746043699898971</v>
      </c>
      <c r="V14" s="298">
        <f>IF((Section1!$C$19+Section1!$H$19)=0,"",F14/(Section1!$C$19+Section1!$H$19))</f>
        <v>0.0013648910061708134</v>
      </c>
      <c r="W14" s="298">
        <f>IF((Section1!$C$20+Section1!$H$20)=0,"",H14/(Section1!$C$20+Section1!$H$20))</f>
        <v>0.0011220944318940116</v>
      </c>
      <c r="X14" s="298">
        <f>IF((Section1!$C$21+Section1!$H$21)=0,"",J14/(Section1!$C$21+Section1!$H$21))</f>
      </c>
      <c r="Y14" s="298">
        <f>IF((Section1!$C$22+Section1!$H$22)=0,"",L14/(Section1!$C$22+Section1!$H$22))</f>
      </c>
      <c r="Z14" s="299">
        <f>IF((Section1!$C$23+Section1!$H$23)=0,0,(B14+D14+F14+H14+J14+L14)/(Section1!$C$23+Section1!$H$23))</f>
        <v>0.00159025013498897</v>
      </c>
      <c r="AB14" s="87" t="s">
        <v>189</v>
      </c>
      <c r="AC14" s="289">
        <f t="shared" si="1"/>
        <v>198.9855072463768</v>
      </c>
      <c r="AD14" s="289">
        <f t="shared" si="2"/>
        <v>158.46315789473684</v>
      </c>
      <c r="AE14" s="289">
        <f t="shared" si="3"/>
        <v>139.7536231884058</v>
      </c>
      <c r="AF14" s="289">
        <f t="shared" si="4"/>
        <v>113.04545454545455</v>
      </c>
      <c r="AG14" s="289">
        <f t="shared" si="5"/>
      </c>
      <c r="AH14" s="289">
        <f t="shared" si="6"/>
      </c>
      <c r="AI14" s="290">
        <f t="shared" si="7"/>
        <v>160.4470588235294</v>
      </c>
    </row>
    <row r="15" spans="1:35" ht="13.5">
      <c r="A15" s="329" t="s">
        <v>190</v>
      </c>
      <c r="B15" s="410">
        <v>44742</v>
      </c>
      <c r="C15" s="411">
        <v>85</v>
      </c>
      <c r="D15" s="410">
        <v>53938</v>
      </c>
      <c r="E15" s="413">
        <v>124</v>
      </c>
      <c r="F15" s="418">
        <v>42390</v>
      </c>
      <c r="G15" s="411">
        <v>114</v>
      </c>
      <c r="H15" s="412">
        <v>13298</v>
      </c>
      <c r="I15" s="413">
        <v>42</v>
      </c>
      <c r="J15" s="412"/>
      <c r="K15" s="413"/>
      <c r="L15" s="412"/>
      <c r="M15" s="413"/>
      <c r="N15" s="335">
        <f t="shared" si="8"/>
        <v>154368</v>
      </c>
      <c r="O15" s="364">
        <f t="shared" si="0"/>
        <v>365</v>
      </c>
      <c r="P15" s="419"/>
      <c r="Q15" s="413"/>
      <c r="S15" s="87" t="s">
        <v>190</v>
      </c>
      <c r="T15" s="298">
        <f>IF((Section1!$C$17+Section1!$H$17)=0,"",B15/(Section1!$C$17+Section1!$H$17))</f>
        <v>0.005999985516998886</v>
      </c>
      <c r="U15" s="298">
        <f>IF((Section1!$C$18+Section1!$H$18)=0,"",D15/(Section1!$C$18+Section1!$H$18))</f>
        <v>0.006000053840076729</v>
      </c>
      <c r="V15" s="298">
        <f>IF((Section1!$C$19+Section1!$H$19)=0,"",F15/(Section1!$C$19+Section1!$H$19))</f>
        <v>0.005999971974653197</v>
      </c>
      <c r="W15" s="298">
        <f>IF((Section1!$C$20+Section1!$H$20)=0,"",H15/(Section1!$C$20+Section1!$H$20))</f>
        <v>0.0059998438903605</v>
      </c>
      <c r="X15" s="298">
        <f>IF((Section1!$C$21+Section1!$H$21)=0,"",J15/(Section1!$C$21+Section1!$H$21))</f>
      </c>
      <c r="Y15" s="298">
        <f>IF((Section1!$C$22+Section1!$H$22)=0,"",L15/(Section1!$C$22+Section1!$H$22))</f>
      </c>
      <c r="Z15" s="299">
        <f>IF((Section1!$C$23+Section1!$H$23)=0,0,(B15+D15+F15+H15+J15+L15)/(Section1!$C$23+Section1!$H$23))</f>
        <v>0.00599999347015636</v>
      </c>
      <c r="AB15" s="87" t="s">
        <v>190</v>
      </c>
      <c r="AC15" s="289">
        <f t="shared" si="1"/>
        <v>526.3764705882353</v>
      </c>
      <c r="AD15" s="289">
        <f t="shared" si="2"/>
        <v>434.98387096774195</v>
      </c>
      <c r="AE15" s="289">
        <f t="shared" si="3"/>
        <v>371.8421052631579</v>
      </c>
      <c r="AF15" s="289">
        <f t="shared" si="4"/>
        <v>316.6190476190476</v>
      </c>
      <c r="AG15" s="289">
        <f t="shared" si="5"/>
      </c>
      <c r="AH15" s="289">
        <f t="shared" si="6"/>
      </c>
      <c r="AI15" s="290">
        <f t="shared" si="7"/>
        <v>422.92602739726027</v>
      </c>
    </row>
    <row r="16" spans="1:35" ht="14.25" thickBot="1">
      <c r="A16" s="331" t="s">
        <v>191</v>
      </c>
      <c r="B16" s="396"/>
      <c r="C16" s="397"/>
      <c r="D16" s="398"/>
      <c r="E16" s="399"/>
      <c r="F16" s="398"/>
      <c r="G16" s="399"/>
      <c r="H16" s="398"/>
      <c r="I16" s="399"/>
      <c r="J16" s="398"/>
      <c r="K16" s="399"/>
      <c r="L16" s="398"/>
      <c r="M16" s="399"/>
      <c r="N16" s="336">
        <f t="shared" si="8"/>
        <v>0</v>
      </c>
      <c r="O16" s="365">
        <f t="shared" si="0"/>
        <v>0</v>
      </c>
      <c r="P16" s="402"/>
      <c r="Q16" s="399"/>
      <c r="S16" s="87" t="s">
        <v>191</v>
      </c>
      <c r="T16" s="345">
        <f>IF((Section1!$C$17+Section1!$H$17)=0,"",B16/(Section1!$C$17+Section1!$H$17))</f>
        <v>0</v>
      </c>
      <c r="U16" s="345">
        <f>IF((Section1!$C$18+Section1!$H$18)=0,"",D16/(Section1!$C$18+Section1!$H$18))</f>
        <v>0</v>
      </c>
      <c r="V16" s="345">
        <f>IF((Section1!$C$19+Section1!$H$19)=0,"",F16/(Section1!$C$19+Section1!$H$19))</f>
        <v>0</v>
      </c>
      <c r="W16" s="345">
        <f>IF((Section1!$C$20+Section1!$H$20)=0,"",H16/(Section1!$C$20+Section1!$H$20))</f>
        <v>0</v>
      </c>
      <c r="X16" s="345">
        <f>IF((Section1!$C$21+Section1!$H$21)=0,"",J16/(Section1!$C$21+Section1!$H$21))</f>
      </c>
      <c r="Y16" s="345">
        <f>IF((Section1!$C$22+Section1!$H$22)=0,"",L16/(Section1!$C$22+Section1!$H$22))</f>
      </c>
      <c r="Z16" s="346">
        <f>IF((Section1!$C$23+Section1!$H$23)=0,0,(B16+D16+F16+H16+J16+L16)/(Section1!$C$23+Section1!$H$23))</f>
        <v>0</v>
      </c>
      <c r="AB16" s="87" t="s">
        <v>191</v>
      </c>
      <c r="AC16" s="289">
        <f t="shared" si="1"/>
      </c>
      <c r="AD16" s="289">
        <f t="shared" si="2"/>
      </c>
      <c r="AE16" s="289">
        <f t="shared" si="3"/>
      </c>
      <c r="AF16" s="289">
        <f t="shared" si="4"/>
      </c>
      <c r="AG16" s="289">
        <f t="shared" si="5"/>
      </c>
      <c r="AH16" s="289">
        <f t="shared" si="6"/>
      </c>
      <c r="AI16" s="290">
        <f t="shared" si="7"/>
      </c>
    </row>
    <row r="17" spans="1:35" ht="14.25" thickBot="1">
      <c r="A17" s="89" t="s">
        <v>192</v>
      </c>
      <c r="B17" s="244">
        <f aca="true" t="shared" si="9" ref="B17:L17">SUM(B6:B16)</f>
        <v>2518445</v>
      </c>
      <c r="C17" s="245">
        <f>MAX(C6:C16)</f>
        <v>85</v>
      </c>
      <c r="D17" s="246">
        <f t="shared" si="9"/>
        <v>3153808</v>
      </c>
      <c r="E17" s="245">
        <f>MAX(E6:E16)</f>
        <v>124</v>
      </c>
      <c r="F17" s="244">
        <f t="shared" si="9"/>
        <v>2599023</v>
      </c>
      <c r="G17" s="245">
        <f>MAX(G6:G16)</f>
        <v>114</v>
      </c>
      <c r="H17" s="246">
        <f t="shared" si="9"/>
        <v>805269</v>
      </c>
      <c r="I17" s="245">
        <f>MAX(I6:I16)</f>
        <v>42</v>
      </c>
      <c r="J17" s="244">
        <f t="shared" si="9"/>
        <v>0</v>
      </c>
      <c r="K17" s="245">
        <f>MAX(K6:K16)</f>
        <v>0</v>
      </c>
      <c r="L17" s="246">
        <f t="shared" si="9"/>
        <v>0</v>
      </c>
      <c r="M17" s="245">
        <f>MAX(M6:M16)</f>
        <v>0</v>
      </c>
      <c r="N17" s="246">
        <f>SUM(N6:N16)</f>
        <v>9076545</v>
      </c>
      <c r="O17" s="245">
        <f>MAX(O6:O16)</f>
        <v>365</v>
      </c>
      <c r="P17" s="366">
        <f>SUM(P6:P16)</f>
        <v>0</v>
      </c>
      <c r="Q17" s="245">
        <f>MAX(Q6:Q16)</f>
        <v>0</v>
      </c>
      <c r="S17" s="90" t="s">
        <v>192</v>
      </c>
      <c r="T17" s="298">
        <f>IF((Section1!$C$17+Section1!$H$17)=0,0,B17/(Section1!$C$17+Section1!$H$17))</f>
        <v>0.3377281642608346</v>
      </c>
      <c r="U17" s="298">
        <f>IF((Section1!$C$18+Section1!$H$18)=0,0,D17/(Section1!$C$18+Section1!$H$18))</f>
        <v>0.3508290593137437</v>
      </c>
      <c r="V17" s="298">
        <f>IF((Section1!$C$19+Section1!$H$19)=0,0,F17/(Section1!$C$19+Section1!$H$19))</f>
        <v>0.3678713177985156</v>
      </c>
      <c r="W17" s="298">
        <f>IF((Section1!$C$20+Section1!$H$20)=0,0,H17/(Section1!$C$20+Section1!$H$20))</f>
        <v>0.3633244314744104</v>
      </c>
      <c r="X17" s="298">
        <f>IF((Section1!$C$21+Section1!$H$21)=0,0,J17/(Section1!$C$21+Section1!$H$21))</f>
        <v>0</v>
      </c>
      <c r="Y17" s="298">
        <f>IF((Section1!$C$22+Section1!$H$22)=0,0,L17/(Section1!$C$22+Section1!$H$22))</f>
        <v>0</v>
      </c>
      <c r="Z17" s="299">
        <f>IF((Section1!$C$23+Section1!$H$23)=0,0,(B17+D17+F17+H17+J17+L17)/(Section1!$C$23+Section1!$H$23))</f>
        <v>0.3527882121396945</v>
      </c>
      <c r="AB17" s="90" t="s">
        <v>192</v>
      </c>
      <c r="AC17" s="289">
        <f t="shared" si="1"/>
        <v>29628.764705882353</v>
      </c>
      <c r="AD17" s="289">
        <f t="shared" si="2"/>
        <v>25433.935483870966</v>
      </c>
      <c r="AE17" s="289">
        <f t="shared" si="3"/>
        <v>22798.447368421053</v>
      </c>
      <c r="AF17" s="289">
        <f t="shared" si="4"/>
        <v>19173.071428571428</v>
      </c>
      <c r="AG17" s="289">
        <f t="shared" si="5"/>
      </c>
      <c r="AH17" s="289">
        <f t="shared" si="6"/>
      </c>
      <c r="AI17" s="290">
        <f t="shared" si="7"/>
        <v>24867.246575342466</v>
      </c>
    </row>
    <row r="18" spans="1:35" ht="14.25" thickBot="1" thickTop="1">
      <c r="A18" s="91" t="s">
        <v>30</v>
      </c>
      <c r="B18" s="91"/>
      <c r="C18" s="91"/>
      <c r="D18" s="91"/>
      <c r="E18" s="91"/>
      <c r="F18" s="91"/>
      <c r="G18" s="91"/>
      <c r="H18" s="91"/>
      <c r="I18" s="91"/>
      <c r="J18" s="91"/>
      <c r="K18" s="91"/>
      <c r="L18" s="91"/>
      <c r="M18" s="91"/>
      <c r="N18" s="91"/>
      <c r="O18" s="373"/>
      <c r="P18" s="362"/>
      <c r="Q18" s="362"/>
      <c r="S18" s="83"/>
      <c r="T18" s="296" t="s">
        <v>31</v>
      </c>
      <c r="U18" s="296" t="s">
        <v>32</v>
      </c>
      <c r="V18" s="296" t="s">
        <v>33</v>
      </c>
      <c r="W18" s="296" t="s">
        <v>34</v>
      </c>
      <c r="X18" s="296" t="s">
        <v>35</v>
      </c>
      <c r="Y18" s="296" t="s">
        <v>36</v>
      </c>
      <c r="Z18" s="297" t="s">
        <v>43</v>
      </c>
      <c r="AB18" s="83"/>
      <c r="AC18" s="287" t="s">
        <v>31</v>
      </c>
      <c r="AD18" s="287" t="s">
        <v>32</v>
      </c>
      <c r="AE18" s="287" t="s">
        <v>33</v>
      </c>
      <c r="AF18" s="287" t="s">
        <v>34</v>
      </c>
      <c r="AG18" s="287" t="s">
        <v>35</v>
      </c>
      <c r="AH18" s="287" t="s">
        <v>36</v>
      </c>
      <c r="AI18" s="288" t="s">
        <v>43</v>
      </c>
    </row>
    <row r="19" spans="1:35" ht="13.5">
      <c r="A19" s="84" t="s">
        <v>44</v>
      </c>
      <c r="B19" s="416">
        <v>824308</v>
      </c>
      <c r="C19" s="417">
        <v>72</v>
      </c>
      <c r="D19" s="414">
        <v>491122</v>
      </c>
      <c r="E19" s="415">
        <v>50</v>
      </c>
      <c r="F19" s="416">
        <v>401379</v>
      </c>
      <c r="G19" s="417">
        <v>51</v>
      </c>
      <c r="H19" s="414">
        <v>165163</v>
      </c>
      <c r="I19" s="415">
        <v>26</v>
      </c>
      <c r="J19" s="416"/>
      <c r="K19" s="417"/>
      <c r="L19" s="414"/>
      <c r="M19" s="415"/>
      <c r="N19" s="327">
        <f>B19+D19+F19+H19+J19+L19</f>
        <v>1881972</v>
      </c>
      <c r="O19" s="363">
        <f>C19+E19+G19+I19+K19+M19</f>
        <v>199</v>
      </c>
      <c r="P19" s="420"/>
      <c r="Q19" s="421"/>
      <c r="S19" s="85" t="s">
        <v>44</v>
      </c>
      <c r="T19" s="298">
        <f>IF((Section1!$C$25+Section1!$H$25)=0,"",B19/(Section1!$C$25+Section1!$H$25))</f>
        <v>0.10746621554674128</v>
      </c>
      <c r="U19" s="298">
        <f>IF((Section1!$C$26+Section1!$H$26)=0,"",D19/(Section1!$C$26+Section1!$H$26))</f>
        <v>0.0984994893739235</v>
      </c>
      <c r="V19" s="298">
        <f>IF((Section1!$C$27+Section1!$H$27)=0,"",F19/(Section1!$C$27+Section1!$H$27))</f>
        <v>0.10134817292306807</v>
      </c>
      <c r="W19" s="298">
        <f>IF((Section1!$C$28+Section1!$H$28)=0,"",H19/(Section1!$C$28+Section1!$H$28))</f>
        <v>0.10339948751947783</v>
      </c>
      <c r="X19" s="298">
        <f>IF((Section1!$C$29+Section1!$H$29)=0,"",J19/(Section1!$C$29+Section1!$H$29))</f>
      </c>
      <c r="Y19" s="298">
        <f>IF((Section1!$C$30+Section1!$H$30)=0,"",L19/(Section1!$C$30+Section1!$H$30))</f>
      </c>
      <c r="Z19" s="299">
        <f>IF((Section1!$C$31+Section1!$H$31)=0,0,(B19+D19+F19+H19+J19+L19)/(Section1!$C$31+Section1!$H$31))</f>
        <v>0.10332470012057655</v>
      </c>
      <c r="AB19" s="85" t="s">
        <v>44</v>
      </c>
      <c r="AC19" s="289">
        <f t="shared" si="1"/>
        <v>11448.722222222223</v>
      </c>
      <c r="AD19" s="289">
        <f t="shared" si="2"/>
        <v>9822.44</v>
      </c>
      <c r="AE19" s="289">
        <f t="shared" si="3"/>
        <v>7870.176470588235</v>
      </c>
      <c r="AF19" s="289">
        <f t="shared" si="4"/>
        <v>6352.423076923077</v>
      </c>
      <c r="AG19" s="289">
        <f t="shared" si="5"/>
      </c>
      <c r="AH19" s="289">
        <f t="shared" si="6"/>
      </c>
      <c r="AI19" s="290">
        <f t="shared" si="7"/>
        <v>9457.145728643216</v>
      </c>
    </row>
    <row r="20" spans="1:35" ht="13.5">
      <c r="A20" s="86" t="s">
        <v>45</v>
      </c>
      <c r="B20" s="418">
        <v>633040</v>
      </c>
      <c r="C20" s="411">
        <v>68</v>
      </c>
      <c r="D20" s="410">
        <v>452826</v>
      </c>
      <c r="E20" s="413">
        <v>47</v>
      </c>
      <c r="F20" s="418">
        <v>414595</v>
      </c>
      <c r="G20" s="411">
        <v>47</v>
      </c>
      <c r="H20" s="410">
        <v>216613</v>
      </c>
      <c r="I20" s="413">
        <v>22</v>
      </c>
      <c r="J20" s="418"/>
      <c r="K20" s="411"/>
      <c r="L20" s="410"/>
      <c r="M20" s="413"/>
      <c r="N20" s="327">
        <f aca="true" t="shared" si="10" ref="N20:N29">B20+D20+F20+H20+J20+L20</f>
        <v>1717074</v>
      </c>
      <c r="O20" s="364">
        <f aca="true" t="shared" si="11" ref="O20:O29">C20+E20+G20+I20+K20+M20</f>
        <v>184</v>
      </c>
      <c r="P20" s="419"/>
      <c r="Q20" s="413"/>
      <c r="S20" s="85" t="s">
        <v>45</v>
      </c>
      <c r="T20" s="298">
        <f>IF((Section1!$C$25+Section1!$H$25)=0,"",B20/(Section1!$C$25+Section1!$H$25))</f>
        <v>0.08253033221770152</v>
      </c>
      <c r="U20" s="298">
        <f>IF((Section1!$C$26+Section1!$H$26)=0,"",D20/(Section1!$C$26+Section1!$H$26))</f>
        <v>0.09081883885314908</v>
      </c>
      <c r="V20" s="298">
        <f>IF((Section1!$C$27+Section1!$H$27)=0,"",F20/(Section1!$C$27+Section1!$H$27))</f>
        <v>0.10468521211383607</v>
      </c>
      <c r="W20" s="298">
        <f>IF((Section1!$C$28+Section1!$H$28)=0,"",H20/(Section1!$C$28+Section1!$H$28))</f>
        <v>0.1356095081226222</v>
      </c>
      <c r="X20" s="298">
        <f>IF((Section1!$C$29+Section1!$H$29)=0,"",J20/(Section1!$C$29+Section1!$H$29))</f>
      </c>
      <c r="Y20" s="298">
        <f>IF((Section1!$C$30+Section1!$H$30)=0,"",L20/(Section1!$C$30+Section1!$H$30))</f>
      </c>
      <c r="Z20" s="299">
        <f>IF((Section1!$C$31+Section1!$H$31)=0,0,(B20+D20+F20+H20+J20+L20)/(Section1!$C$31+Section1!$H$31))</f>
        <v>0.09427141112345926</v>
      </c>
      <c r="AB20" s="85" t="s">
        <v>45</v>
      </c>
      <c r="AC20" s="289">
        <f t="shared" si="1"/>
        <v>9309.411764705883</v>
      </c>
      <c r="AD20" s="289">
        <f t="shared" si="2"/>
        <v>9634.595744680852</v>
      </c>
      <c r="AE20" s="289">
        <f t="shared" si="3"/>
        <v>8821.170212765957</v>
      </c>
      <c r="AF20" s="289">
        <f t="shared" si="4"/>
        <v>9846.045454545454</v>
      </c>
      <c r="AG20" s="289">
        <f t="shared" si="5"/>
      </c>
      <c r="AH20" s="289">
        <f t="shared" si="6"/>
      </c>
      <c r="AI20" s="290">
        <f t="shared" si="7"/>
        <v>9331.923913043478</v>
      </c>
    </row>
    <row r="21" spans="1:35" ht="13.5">
      <c r="A21" s="86" t="s">
        <v>184</v>
      </c>
      <c r="B21" s="418"/>
      <c r="C21" s="411"/>
      <c r="D21" s="410"/>
      <c r="E21" s="413"/>
      <c r="F21" s="418"/>
      <c r="G21" s="411"/>
      <c r="H21" s="410"/>
      <c r="I21" s="413"/>
      <c r="J21" s="418"/>
      <c r="K21" s="411"/>
      <c r="L21" s="410"/>
      <c r="M21" s="413"/>
      <c r="N21" s="327">
        <f t="shared" si="10"/>
        <v>0</v>
      </c>
      <c r="O21" s="364">
        <f t="shared" si="11"/>
        <v>0</v>
      </c>
      <c r="P21" s="419"/>
      <c r="Q21" s="413"/>
      <c r="S21" s="85" t="s">
        <v>184</v>
      </c>
      <c r="T21" s="298">
        <f>IF((Section1!$C$25+Section1!$H$25)=0,"",B21/(Section1!$C$25+Section1!$H$25))</f>
        <v>0</v>
      </c>
      <c r="U21" s="298">
        <f>IF((Section1!$C$26+Section1!$H$26)=0,"",D21/(Section1!$C$26+Section1!$H$26))</f>
        <v>0</v>
      </c>
      <c r="V21" s="298">
        <f>IF((Section1!$C$27+Section1!$H$27)=0,"",F21/(Section1!$C$27+Section1!$H$27))</f>
        <v>0</v>
      </c>
      <c r="W21" s="298">
        <f>IF((Section1!$C$28+Section1!$H$28)=0,"",H21/(Section1!$C$28+Section1!$H$28))</f>
        <v>0</v>
      </c>
      <c r="X21" s="298">
        <f>IF((Section1!$C$29+Section1!$H$29)=0,"",J21/(Section1!$C$29+Section1!$H$29))</f>
      </c>
      <c r="Y21" s="298">
        <f>IF((Section1!$C$30+Section1!$H$30)=0,"",L21/(Section1!$C$30+Section1!$H$30))</f>
      </c>
      <c r="Z21" s="299">
        <f>IF((Section1!$C$31+Section1!$H$31)=0,0,(B21+D21+F21+H21+J21+L21)/(Section1!$C$31+Section1!$H$31))</f>
        <v>0</v>
      </c>
      <c r="AB21" s="85" t="s">
        <v>184</v>
      </c>
      <c r="AC21" s="289">
        <f t="shared" si="1"/>
      </c>
      <c r="AD21" s="289">
        <f t="shared" si="2"/>
      </c>
      <c r="AE21" s="289">
        <f t="shared" si="3"/>
      </c>
      <c r="AF21" s="289">
        <f t="shared" si="4"/>
      </c>
      <c r="AG21" s="289">
        <f t="shared" si="5"/>
      </c>
      <c r="AH21" s="289">
        <f t="shared" si="6"/>
      </c>
      <c r="AI21" s="290">
        <f t="shared" si="7"/>
      </c>
    </row>
    <row r="22" spans="1:35" ht="26.25">
      <c r="A22" s="319" t="s">
        <v>193</v>
      </c>
      <c r="B22" s="410"/>
      <c r="C22" s="411"/>
      <c r="D22" s="410"/>
      <c r="E22" s="413"/>
      <c r="F22" s="418"/>
      <c r="G22" s="411"/>
      <c r="H22" s="410"/>
      <c r="I22" s="413"/>
      <c r="J22" s="418"/>
      <c r="K22" s="411"/>
      <c r="L22" s="410"/>
      <c r="M22" s="413"/>
      <c r="N22" s="327">
        <f t="shared" si="10"/>
        <v>0</v>
      </c>
      <c r="O22" s="364">
        <f t="shared" si="11"/>
        <v>0</v>
      </c>
      <c r="P22" s="419"/>
      <c r="Q22" s="413"/>
      <c r="S22" s="328" t="s">
        <v>202</v>
      </c>
      <c r="T22" s="298">
        <f>IF((Section1!$C$25+Section1!$H$25)=0,"",B22/(Section1!$C$25+Section1!$H$25))</f>
        <v>0</v>
      </c>
      <c r="U22" s="298">
        <f>IF((Section1!$C$26+Section1!$H$26)=0,"",D22/(Section1!$C$26+Section1!$H$26))</f>
        <v>0</v>
      </c>
      <c r="V22" s="298">
        <f>IF((Section1!$C$27+Section1!$H$27)=0,"",F22/(Section1!$C$27+Section1!$H$27))</f>
        <v>0</v>
      </c>
      <c r="W22" s="298">
        <f>IF((Section1!$C$28+Section1!$H$28)=0,"",H22/(Section1!$C$28+Section1!$H$28))</f>
        <v>0</v>
      </c>
      <c r="X22" s="298">
        <f>IF((Section1!$C$29+Section1!$H$29)=0,"",J22/(Section1!$C$29+Section1!$H$29))</f>
      </c>
      <c r="Y22" s="298">
        <f>IF((Section1!$C$30+Section1!$H$30)=0,"",L22/(Section1!$C$30+Section1!$H$30))</f>
      </c>
      <c r="Z22" s="299">
        <f>IF((Section1!$C$31+Section1!$H$31)=0,0,(B22+D22+F22+H22+J22+L22)/(Section1!$C$31+Section1!$H$31))</f>
        <v>0</v>
      </c>
      <c r="AB22" s="328" t="s">
        <v>202</v>
      </c>
      <c r="AC22" s="289">
        <f>IF(B22=0,IF(C22=0,"","CHECK"),IF(C22=0,"CHECK",B22/C22))</f>
      </c>
      <c r="AD22" s="289">
        <f>IF(D22=0,IF(E22=0,"","CHECK"),IF(E22=0,"CHECK",D22/E22))</f>
      </c>
      <c r="AE22" s="289">
        <f>IF(F22=0,IF(G22=0,"","CHECK"),IF(G22=0,"CHECK",F22/G22))</f>
      </c>
      <c r="AF22" s="289">
        <f>IF(H22=0,IF(I22=0,"","CHECK"),IF(I22=0,"CHECK",H22/I22))</f>
      </c>
      <c r="AG22" s="289">
        <f>IF(J22=0,IF(K22=0,"","CHECK"),IF(K22=0,"CHECK",J22/K22))</f>
      </c>
      <c r="AH22" s="289">
        <f>IF(L22=0,IF(M22=0,"","CHECK"),IF(M22=0,"CHECK",L22/M22))</f>
      </c>
      <c r="AI22" s="290">
        <f>IF((B22+D22+F22+H22+J22+L22)=0,IF((C22+E22+G22+I22+K22+M22)=0,"","CHECK"),IF((C22+E22+G22+I22+K22+M22)=0,"CHECK",(B22+D22+F22+H22+J22+L22)/(C22+E22+G22+I22+K22+M22)))</f>
      </c>
    </row>
    <row r="23" spans="1:35" ht="13.5">
      <c r="A23" s="86" t="s">
        <v>185</v>
      </c>
      <c r="B23" s="418"/>
      <c r="C23" s="411"/>
      <c r="D23" s="410"/>
      <c r="E23" s="413"/>
      <c r="F23" s="418"/>
      <c r="G23" s="411"/>
      <c r="H23" s="410"/>
      <c r="I23" s="413"/>
      <c r="J23" s="418"/>
      <c r="K23" s="411"/>
      <c r="L23" s="410"/>
      <c r="M23" s="413"/>
      <c r="N23" s="327">
        <f t="shared" si="10"/>
        <v>0</v>
      </c>
      <c r="O23" s="364">
        <f t="shared" si="11"/>
        <v>0</v>
      </c>
      <c r="P23" s="419"/>
      <c r="Q23" s="413"/>
      <c r="S23" s="85" t="s">
        <v>185</v>
      </c>
      <c r="T23" s="298">
        <f>IF((Section1!$C$25+Section1!$H$25)=0,"",B23/(Section1!$C$25+Section1!$H$25))</f>
        <v>0</v>
      </c>
      <c r="U23" s="298">
        <f>IF((Section1!$C$26+Section1!$H$26)=0,"",D23/(Section1!$C$26+Section1!$H$26))</f>
        <v>0</v>
      </c>
      <c r="V23" s="298">
        <f>IF((Section1!$C$27+Section1!$H$27)=0,"",F23/(Section1!$C$27+Section1!$H$27))</f>
        <v>0</v>
      </c>
      <c r="W23" s="298">
        <f>IF((Section1!$C$28+Section1!$H$28)=0,"",H23/(Section1!$C$28+Section1!$H$28))</f>
        <v>0</v>
      </c>
      <c r="X23" s="298">
        <f>IF((Section1!$C$29+Section1!$H$29)=0,"",J23/(Section1!$C$29+Section1!$H$29))</f>
      </c>
      <c r="Y23" s="298">
        <f>IF((Section1!$C$30+Section1!$H$30)=0,"",L23/(Section1!$C$30+Section1!$H$30))</f>
      </c>
      <c r="Z23" s="299">
        <f>IF((Section1!$C$31+Section1!$H$31)=0,0,(B23+D23+F23+H23+J23+L23)/(Section1!$C$31+Section1!$H$31))</f>
        <v>0</v>
      </c>
      <c r="AB23" s="85" t="s">
        <v>185</v>
      </c>
      <c r="AC23" s="289">
        <f t="shared" si="1"/>
      </c>
      <c r="AD23" s="289">
        <f t="shared" si="2"/>
      </c>
      <c r="AE23" s="289">
        <f t="shared" si="3"/>
      </c>
      <c r="AF23" s="289">
        <f t="shared" si="4"/>
      </c>
      <c r="AG23" s="289">
        <f t="shared" si="5"/>
      </c>
      <c r="AH23" s="289">
        <f t="shared" si="6"/>
      </c>
      <c r="AI23" s="290">
        <f t="shared" si="7"/>
      </c>
    </row>
    <row r="24" spans="1:35" ht="13.5">
      <c r="A24" s="86" t="s">
        <v>186</v>
      </c>
      <c r="B24" s="416"/>
      <c r="C24" s="417"/>
      <c r="D24" s="414"/>
      <c r="E24" s="415"/>
      <c r="F24" s="416"/>
      <c r="G24" s="417"/>
      <c r="H24" s="414"/>
      <c r="I24" s="415"/>
      <c r="J24" s="416"/>
      <c r="K24" s="417"/>
      <c r="L24" s="414"/>
      <c r="M24" s="415"/>
      <c r="N24" s="327">
        <f t="shared" si="10"/>
        <v>0</v>
      </c>
      <c r="O24" s="364">
        <f t="shared" si="11"/>
        <v>0</v>
      </c>
      <c r="P24" s="422"/>
      <c r="Q24" s="415"/>
      <c r="S24" s="87" t="s">
        <v>186</v>
      </c>
      <c r="T24" s="298">
        <f>IF((Section1!$C$25+Section1!$H$25)=0,"",B24/(Section1!$C$25+Section1!$H$25))</f>
        <v>0</v>
      </c>
      <c r="U24" s="298">
        <f>IF((Section1!$C$26+Section1!$H$26)=0,"",D24/(Section1!$C$26+Section1!$H$26))</f>
        <v>0</v>
      </c>
      <c r="V24" s="298">
        <f>IF((Section1!$C$27+Section1!$H$27)=0,"",F24/(Section1!$C$27+Section1!$H$27))</f>
        <v>0</v>
      </c>
      <c r="W24" s="298">
        <f>IF((Section1!$C$28+Section1!$H$28)=0,"",H24/(Section1!$C$28+Section1!$H$28))</f>
        <v>0</v>
      </c>
      <c r="X24" s="298">
        <f>IF((Section1!$C$29+Section1!$H$29)=0,"",J24/(Section1!$C$29+Section1!$H$29))</f>
      </c>
      <c r="Y24" s="298">
        <f>IF((Section1!$C$30+Section1!$H$30)=0,"",L24/(Section1!$C$30+Section1!$H$30))</f>
      </c>
      <c r="Z24" s="299">
        <f>IF((Section1!$C$31+Section1!$H$31)=0,0,(B24+D24+F24+H24+J24+L24)/(Section1!$C$31+Section1!$H$31))</f>
        <v>0</v>
      </c>
      <c r="AB24" s="87" t="s">
        <v>186</v>
      </c>
      <c r="AC24" s="289">
        <f t="shared" si="1"/>
      </c>
      <c r="AD24" s="289">
        <f t="shared" si="2"/>
      </c>
      <c r="AE24" s="289">
        <f t="shared" si="3"/>
      </c>
      <c r="AF24" s="289">
        <f t="shared" si="4"/>
      </c>
      <c r="AG24" s="289">
        <f t="shared" si="5"/>
      </c>
      <c r="AH24" s="289">
        <f t="shared" si="6"/>
      </c>
      <c r="AI24" s="290">
        <f t="shared" si="7"/>
      </c>
    </row>
    <row r="25" spans="1:35" ht="13.5">
      <c r="A25" s="86" t="s">
        <v>187</v>
      </c>
      <c r="B25" s="418">
        <v>494655</v>
      </c>
      <c r="C25" s="411">
        <v>72</v>
      </c>
      <c r="D25" s="410">
        <v>340758</v>
      </c>
      <c r="E25" s="413">
        <v>50</v>
      </c>
      <c r="F25" s="418">
        <v>289191</v>
      </c>
      <c r="G25" s="411">
        <v>52</v>
      </c>
      <c r="H25" s="410">
        <v>115860</v>
      </c>
      <c r="I25" s="413">
        <v>27</v>
      </c>
      <c r="J25" s="418"/>
      <c r="K25" s="411"/>
      <c r="L25" s="410"/>
      <c r="M25" s="413"/>
      <c r="N25" s="327">
        <f t="shared" si="10"/>
        <v>1240464</v>
      </c>
      <c r="O25" s="364">
        <f t="shared" si="11"/>
        <v>201</v>
      </c>
      <c r="P25" s="419"/>
      <c r="Q25" s="413"/>
      <c r="S25" s="87" t="s">
        <v>187</v>
      </c>
      <c r="T25" s="298">
        <f>IF((Section1!$C$25+Section1!$H$25)=0,"",B25/(Section1!$C$25+Section1!$H$25))</f>
        <v>0.06448888140267146</v>
      </c>
      <c r="U25" s="298">
        <f>IF((Section1!$C$26+Section1!$H$26)=0,"",D25/(Section1!$C$26+Section1!$H$26))</f>
        <v>0.06834246684139465</v>
      </c>
      <c r="V25" s="298">
        <f>IF((Section1!$C$27+Section1!$H$27)=0,"",F25/(Section1!$C$27+Section1!$H$27))</f>
        <v>0.07302070979247788</v>
      </c>
      <c r="W25" s="298">
        <f>IF((Section1!$C$28+Section1!$H$28)=0,"",H25/(Section1!$C$28+Section1!$H$28))</f>
        <v>0.07253358575471928</v>
      </c>
      <c r="X25" s="298">
        <f>IF((Section1!$C$29+Section1!$H$29)=0,"",J25/(Section1!$C$29+Section1!$H$29))</f>
      </c>
      <c r="Y25" s="298">
        <f>IF((Section1!$C$30+Section1!$H$30)=0,"",L25/(Section1!$C$30+Section1!$H$30))</f>
      </c>
      <c r="Z25" s="299">
        <f>IF((Section1!$C$31+Section1!$H$31)=0,0,(B25+D25+F25+H25+J25+L25)/(Section1!$C$31+Section1!$H$31))</f>
        <v>0.06810439837062979</v>
      </c>
      <c r="AB25" s="87" t="s">
        <v>187</v>
      </c>
      <c r="AC25" s="289">
        <f t="shared" si="1"/>
        <v>6870.208333333333</v>
      </c>
      <c r="AD25" s="289">
        <f t="shared" si="2"/>
        <v>6815.16</v>
      </c>
      <c r="AE25" s="289">
        <f t="shared" si="3"/>
        <v>5561.365384615385</v>
      </c>
      <c r="AF25" s="289">
        <f t="shared" si="4"/>
        <v>4291.111111111111</v>
      </c>
      <c r="AG25" s="289">
        <f t="shared" si="5"/>
      </c>
      <c r="AH25" s="289">
        <f t="shared" si="6"/>
      </c>
      <c r="AI25" s="290">
        <f t="shared" si="7"/>
        <v>6171.462686567164</v>
      </c>
    </row>
    <row r="26" spans="1:35" ht="13.5">
      <c r="A26" s="86" t="s">
        <v>188</v>
      </c>
      <c r="B26" s="418">
        <v>46022</v>
      </c>
      <c r="C26" s="411">
        <v>74</v>
      </c>
      <c r="D26" s="412">
        <v>29916</v>
      </c>
      <c r="E26" s="413">
        <v>55</v>
      </c>
      <c r="F26" s="418">
        <v>23762</v>
      </c>
      <c r="G26" s="411">
        <v>52</v>
      </c>
      <c r="H26" s="412">
        <v>9584</v>
      </c>
      <c r="I26" s="413">
        <v>27</v>
      </c>
      <c r="J26" s="418"/>
      <c r="K26" s="411"/>
      <c r="L26" s="410"/>
      <c r="M26" s="413"/>
      <c r="N26" s="327">
        <f t="shared" si="10"/>
        <v>109284</v>
      </c>
      <c r="O26" s="364">
        <f t="shared" si="11"/>
        <v>208</v>
      </c>
      <c r="P26" s="419"/>
      <c r="Q26" s="413"/>
      <c r="S26" s="87" t="s">
        <v>188</v>
      </c>
      <c r="T26" s="298">
        <f>IF((Section1!$C$25+Section1!$H$25)=0,"",B26/(Section1!$C$25+Section1!$H$25))</f>
        <v>0.005999954109255433</v>
      </c>
      <c r="U26" s="298">
        <f>IF((Section1!$C$26+Section1!$H$26)=0,"",D26/(Section1!$C$26+Section1!$H$26))</f>
        <v>0.005999956679013148</v>
      </c>
      <c r="V26" s="298">
        <f>IF((Section1!$C$27+Section1!$H$27)=0,"",F26/(Section1!$C$27+Section1!$H$27))</f>
        <v>0.00599990354502339</v>
      </c>
      <c r="W26" s="298">
        <f>IF((Section1!$C$28+Section1!$H$28)=0,"",H26/(Section1!$C$28+Section1!$H$28))</f>
        <v>0.006000016277172705</v>
      </c>
      <c r="X26" s="298">
        <f>IF((Section1!$C$29+Section1!$H$29)=0,"",J26/(Section1!$C$29+Section1!$H$29))</f>
      </c>
      <c r="Y26" s="298">
        <f>IF((Section1!$C$30+Section1!$H$30)=0,"",L26/(Section1!$C$30+Section1!$H$30))</f>
      </c>
      <c r="Z26" s="299">
        <f>IF((Section1!$C$31+Section1!$H$31)=0,0,(B26+D26+F26+H26+J26+L26)/(Section1!$C$31+Section1!$H$31))</f>
        <v>0.00599994927022139</v>
      </c>
      <c r="AB26" s="87" t="s">
        <v>188</v>
      </c>
      <c r="AC26" s="289">
        <f t="shared" si="1"/>
        <v>621.918918918919</v>
      </c>
      <c r="AD26" s="289">
        <f t="shared" si="2"/>
        <v>543.9272727272727</v>
      </c>
      <c r="AE26" s="289">
        <f t="shared" si="3"/>
        <v>456.96153846153845</v>
      </c>
      <c r="AF26" s="289">
        <f t="shared" si="4"/>
        <v>354.962962962963</v>
      </c>
      <c r="AG26" s="289">
        <f t="shared" si="5"/>
      </c>
      <c r="AH26" s="289">
        <f t="shared" si="6"/>
      </c>
      <c r="AI26" s="290">
        <f t="shared" si="7"/>
        <v>525.4038461538462</v>
      </c>
    </row>
    <row r="27" spans="1:35" ht="13.5">
      <c r="A27" s="86" t="s">
        <v>189</v>
      </c>
      <c r="B27" s="416">
        <v>14078</v>
      </c>
      <c r="C27" s="417">
        <v>64</v>
      </c>
      <c r="D27" s="414">
        <v>7909</v>
      </c>
      <c r="E27" s="415">
        <v>39</v>
      </c>
      <c r="F27" s="416">
        <v>4254</v>
      </c>
      <c r="G27" s="417">
        <v>26</v>
      </c>
      <c r="H27" s="414">
        <v>2164</v>
      </c>
      <c r="I27" s="415">
        <v>17</v>
      </c>
      <c r="J27" s="416"/>
      <c r="K27" s="417"/>
      <c r="L27" s="414"/>
      <c r="M27" s="415"/>
      <c r="N27" s="327">
        <f t="shared" si="10"/>
        <v>28405</v>
      </c>
      <c r="O27" s="364">
        <f t="shared" si="11"/>
        <v>146</v>
      </c>
      <c r="P27" s="422"/>
      <c r="Q27" s="415"/>
      <c r="S27" s="87" t="s">
        <v>189</v>
      </c>
      <c r="T27" s="298">
        <f>IF((Section1!$C$25+Section1!$H$25)=0,"",B27/(Section1!$C$25+Section1!$H$25))</f>
        <v>0.001835369039809178</v>
      </c>
      <c r="U27" s="298">
        <f>IF((Section1!$C$26+Section1!$H$26)=0,"",D27/(Section1!$C$26+Section1!$H$26))</f>
        <v>0.0015862300232088176</v>
      </c>
      <c r="V27" s="298">
        <f>IF((Section1!$C$27+Section1!$H$27)=0,"",F27/(Section1!$C$27+Section1!$H$27))</f>
        <v>0.0010741347395223256</v>
      </c>
      <c r="W27" s="298">
        <f>IF((Section1!$C$28+Section1!$H$28)=0,"",H27/(Section1!$C$28+Section1!$H$28))</f>
        <v>0.001354761605154605</v>
      </c>
      <c r="X27" s="298">
        <f>IF((Section1!$C$29+Section1!$H$29)=0,"",J27/(Section1!$C$29+Section1!$H$29))</f>
      </c>
      <c r="Y27" s="298">
        <f>IF((Section1!$C$30+Section1!$H$30)=0,"",L27/(Section1!$C$30+Section1!$H$30))</f>
      </c>
      <c r="Z27" s="299">
        <f>IF((Section1!$C$31+Section1!$H$31)=0,0,(B27+D27+F27+H27+J27+L27)/(Section1!$C$31+Section1!$H$31))</f>
        <v>0.0015595014734145765</v>
      </c>
      <c r="AB27" s="87" t="s">
        <v>189</v>
      </c>
      <c r="AC27" s="289">
        <f t="shared" si="1"/>
        <v>219.96875</v>
      </c>
      <c r="AD27" s="289">
        <f t="shared" si="2"/>
        <v>202.7948717948718</v>
      </c>
      <c r="AE27" s="289">
        <f t="shared" si="3"/>
        <v>163.6153846153846</v>
      </c>
      <c r="AF27" s="289">
        <f t="shared" si="4"/>
        <v>127.29411764705883</v>
      </c>
      <c r="AG27" s="289">
        <f t="shared" si="5"/>
      </c>
      <c r="AH27" s="289">
        <f t="shared" si="6"/>
      </c>
      <c r="AI27" s="290">
        <f t="shared" si="7"/>
        <v>194.55479452054794</v>
      </c>
    </row>
    <row r="28" spans="1:35" ht="13.5">
      <c r="A28" s="86" t="s">
        <v>190</v>
      </c>
      <c r="B28" s="418">
        <v>46022</v>
      </c>
      <c r="C28" s="411">
        <v>74</v>
      </c>
      <c r="D28" s="410">
        <v>29916</v>
      </c>
      <c r="E28" s="413">
        <v>55</v>
      </c>
      <c r="F28" s="418">
        <v>23762</v>
      </c>
      <c r="G28" s="411">
        <v>52</v>
      </c>
      <c r="H28" s="410">
        <v>9584</v>
      </c>
      <c r="I28" s="413">
        <v>27</v>
      </c>
      <c r="J28" s="418"/>
      <c r="K28" s="411"/>
      <c r="L28" s="410"/>
      <c r="M28" s="413"/>
      <c r="N28" s="327">
        <f t="shared" si="10"/>
        <v>109284</v>
      </c>
      <c r="O28" s="364">
        <f t="shared" si="11"/>
        <v>208</v>
      </c>
      <c r="P28" s="419"/>
      <c r="Q28" s="413"/>
      <c r="S28" s="87" t="s">
        <v>190</v>
      </c>
      <c r="T28" s="298">
        <f>IF((Section1!$C$25+Section1!$H$25)=0,"",B28/(Section1!$C$25+Section1!$H$25))</f>
        <v>0.005999954109255433</v>
      </c>
      <c r="U28" s="298">
        <f>IF((Section1!$C$26+Section1!$H$26)=0,"",D28/(Section1!$C$26+Section1!$H$26))</f>
        <v>0.005999956679013148</v>
      </c>
      <c r="V28" s="298">
        <f>IF((Section1!$C$27+Section1!$H$27)=0,"",F28/(Section1!$C$27+Section1!$H$27))</f>
        <v>0.00599990354502339</v>
      </c>
      <c r="W28" s="298">
        <f>IF((Section1!$C$28+Section1!$H$28)=0,"",H28/(Section1!$C$28+Section1!$H$28))</f>
        <v>0.006000016277172705</v>
      </c>
      <c r="X28" s="298">
        <f>IF((Section1!$C$29+Section1!$H$29)=0,"",J28/(Section1!$C$29+Section1!$H$29))</f>
      </c>
      <c r="Y28" s="298">
        <f>IF((Section1!$C$30+Section1!$H$30)=0,"",L28/(Section1!$C$30+Section1!$H$30))</f>
      </c>
      <c r="Z28" s="299">
        <f>IF((Section1!$C$31+Section1!$H$31)=0,0,(B28+D28+F28+H28+J28+L28)/(Section1!$C$31+Section1!$H$31))</f>
        <v>0.00599994927022139</v>
      </c>
      <c r="AB28" s="87" t="s">
        <v>190</v>
      </c>
      <c r="AC28" s="289">
        <f t="shared" si="1"/>
        <v>621.918918918919</v>
      </c>
      <c r="AD28" s="289">
        <f t="shared" si="2"/>
        <v>543.9272727272727</v>
      </c>
      <c r="AE28" s="289">
        <f t="shared" si="3"/>
        <v>456.96153846153845</v>
      </c>
      <c r="AF28" s="289">
        <f t="shared" si="4"/>
        <v>354.962962962963</v>
      </c>
      <c r="AG28" s="289">
        <f t="shared" si="5"/>
      </c>
      <c r="AH28" s="289">
        <f t="shared" si="6"/>
      </c>
      <c r="AI28" s="290">
        <f t="shared" si="7"/>
        <v>525.4038461538462</v>
      </c>
    </row>
    <row r="29" spans="1:35" ht="14.25" thickBot="1">
      <c r="A29" s="88" t="s">
        <v>191</v>
      </c>
      <c r="B29" s="400"/>
      <c r="C29" s="397"/>
      <c r="D29" s="396"/>
      <c r="E29" s="399"/>
      <c r="F29" s="401"/>
      <c r="G29" s="397"/>
      <c r="H29" s="396"/>
      <c r="I29" s="399"/>
      <c r="J29" s="401"/>
      <c r="K29" s="397"/>
      <c r="L29" s="396"/>
      <c r="M29" s="399"/>
      <c r="N29" s="337">
        <f t="shared" si="10"/>
        <v>0</v>
      </c>
      <c r="O29" s="365">
        <f t="shared" si="11"/>
        <v>0</v>
      </c>
      <c r="P29" s="402"/>
      <c r="Q29" s="399"/>
      <c r="S29" s="87" t="s">
        <v>191</v>
      </c>
      <c r="T29" s="345">
        <f>IF((Section1!$C$25+Section1!$H$25)=0,"",B29/(Section1!$C$25+Section1!$H$25))</f>
        <v>0</v>
      </c>
      <c r="U29" s="345">
        <f>IF((Section1!$C$26+Section1!$H$26)=0,"",D29/(Section1!$C$26+Section1!$H$26))</f>
        <v>0</v>
      </c>
      <c r="V29" s="345">
        <f>IF((Section1!$C$27+Section1!$H$27)=0,"",F29/(Section1!$C$27+Section1!$H$27))</f>
        <v>0</v>
      </c>
      <c r="W29" s="345">
        <f>IF((Section1!$C$28+Section1!$H$28)=0,"",H29/(Section1!$C$28+Section1!$H$28))</f>
        <v>0</v>
      </c>
      <c r="X29" s="345">
        <f>IF((Section1!$C$29+Section1!$H$29)=0,"",J29/(Section1!$C$29+Section1!$H$29))</f>
      </c>
      <c r="Y29" s="345">
        <f>IF((Section1!$C$30+Section1!$H$30)=0,"",L29/(Section1!$C$30+Section1!$H$30))</f>
      </c>
      <c r="Z29" s="346">
        <f>IF((Section1!$C$31+Section1!$H$31)=0,0,(B29+D29+F29+H29+J29+L29)/(Section1!$C$31+Section1!$H$31))</f>
        <v>0</v>
      </c>
      <c r="AB29" s="87" t="s">
        <v>191</v>
      </c>
      <c r="AC29" s="289">
        <f t="shared" si="1"/>
      </c>
      <c r="AD29" s="289">
        <f t="shared" si="2"/>
      </c>
      <c r="AE29" s="289">
        <f t="shared" si="3"/>
      </c>
      <c r="AF29" s="289">
        <f t="shared" si="4"/>
      </c>
      <c r="AG29" s="289">
        <f t="shared" si="5"/>
      </c>
      <c r="AH29" s="289">
        <f t="shared" si="6"/>
      </c>
      <c r="AI29" s="290">
        <f t="shared" si="7"/>
      </c>
    </row>
    <row r="30" spans="1:35" ht="14.25" thickBot="1">
      <c r="A30" s="89" t="s">
        <v>192</v>
      </c>
      <c r="B30" s="244">
        <f aca="true" t="shared" si="12" ref="B30:L30">SUM(B19:B29)</f>
        <v>2058125</v>
      </c>
      <c r="C30" s="245">
        <f>MAX(C19:C29)</f>
        <v>74</v>
      </c>
      <c r="D30" s="246">
        <f t="shared" si="12"/>
        <v>1352447</v>
      </c>
      <c r="E30" s="245">
        <f>MAX(E19:E29)</f>
        <v>55</v>
      </c>
      <c r="F30" s="244">
        <f t="shared" si="12"/>
        <v>1156943</v>
      </c>
      <c r="G30" s="245">
        <f>MAX(G19:G29)</f>
        <v>52</v>
      </c>
      <c r="H30" s="246">
        <f t="shared" si="12"/>
        <v>518968</v>
      </c>
      <c r="I30" s="245">
        <f>MAX(I19:I29)</f>
        <v>27</v>
      </c>
      <c r="J30" s="244">
        <f t="shared" si="12"/>
        <v>0</v>
      </c>
      <c r="K30" s="245">
        <f>MAX(K19:K29)</f>
        <v>0</v>
      </c>
      <c r="L30" s="246">
        <f t="shared" si="12"/>
        <v>0</v>
      </c>
      <c r="M30" s="245">
        <f>MAX(M19:M29)</f>
        <v>0</v>
      </c>
      <c r="N30" s="246">
        <f>SUM(N19:N29)</f>
        <v>5086483</v>
      </c>
      <c r="O30" s="245">
        <f>MAX(O19:O29)</f>
        <v>208</v>
      </c>
      <c r="P30" s="366">
        <f>SUM(P19:P29)</f>
        <v>0</v>
      </c>
      <c r="Q30" s="245">
        <f>MAX(Q19:Q29)</f>
        <v>0</v>
      </c>
      <c r="S30" s="90" t="s">
        <v>192</v>
      </c>
      <c r="T30" s="298">
        <f>IF((Section1!$C$25+Section1!$H$25)=0,0,B30/(Section1!$C$25+Section1!$H$25))</f>
        <v>0.2683207064254343</v>
      </c>
      <c r="U30" s="298">
        <f>IF((Section1!$C$26+Section1!$H$26)=0,0,D30/(Section1!$C$26+Section1!$H$26))</f>
        <v>0.2712469384497023</v>
      </c>
      <c r="V30" s="298">
        <f>IF((Section1!$C$27+Section1!$H$27)=0,0,F30/(Section1!$C$27+Section1!$H$27))</f>
        <v>0.2921280366589511</v>
      </c>
      <c r="W30" s="298">
        <f>IF((Section1!$C$28+Section1!$H$28)=0,0,H30/(Section1!$C$28+Section1!$H$28))</f>
        <v>0.3248973755563193</v>
      </c>
      <c r="X30" s="298">
        <f>IF((Section1!$C$29+Section1!$H$29)=0,0,J30/(Section1!$C$29+Section1!$H$29))</f>
        <v>0</v>
      </c>
      <c r="Y30" s="298">
        <f>IF((Section1!$C$30+Section1!$H$30)=0,0,L30/(Section1!$C$30+Section1!$H$30))</f>
        <v>0</v>
      </c>
      <c r="Z30" s="299">
        <f>IF((Section1!$C$31+Section1!$H$31)=0,0,(B30+D30+F30+H30+J30+L30)/(Section1!$C$31+Section1!$H$31))</f>
        <v>0.279259909628523</v>
      </c>
      <c r="AB30" s="90" t="s">
        <v>192</v>
      </c>
      <c r="AC30" s="289">
        <f t="shared" si="1"/>
        <v>27812.5</v>
      </c>
      <c r="AD30" s="289">
        <f t="shared" si="2"/>
        <v>24589.945454545454</v>
      </c>
      <c r="AE30" s="289">
        <f t="shared" si="3"/>
        <v>22248.903846153848</v>
      </c>
      <c r="AF30" s="289">
        <f t="shared" si="4"/>
        <v>19221.037037037036</v>
      </c>
      <c r="AG30" s="289">
        <f t="shared" si="5"/>
      </c>
      <c r="AH30" s="289">
        <f t="shared" si="6"/>
      </c>
      <c r="AI30" s="290">
        <f t="shared" si="7"/>
        <v>24454.24519230769</v>
      </c>
    </row>
    <row r="31" spans="1:35" ht="16.5" customHeight="1" thickBot="1" thickTop="1">
      <c r="A31" s="91" t="s">
        <v>180</v>
      </c>
      <c r="B31" s="91"/>
      <c r="C31" s="91"/>
      <c r="D31" s="91"/>
      <c r="E31" s="91"/>
      <c r="F31" s="91"/>
      <c r="G31" s="91"/>
      <c r="H31" s="91"/>
      <c r="I31" s="91"/>
      <c r="J31" s="91"/>
      <c r="K31" s="91"/>
      <c r="L31" s="91"/>
      <c r="M31" s="91"/>
      <c r="N31" s="91"/>
      <c r="O31" s="373"/>
      <c r="P31" s="362"/>
      <c r="Q31" s="362"/>
      <c r="S31" s="83"/>
      <c r="T31" s="347" t="s">
        <v>31</v>
      </c>
      <c r="U31" s="347" t="s">
        <v>32</v>
      </c>
      <c r="V31" s="347" t="s">
        <v>33</v>
      </c>
      <c r="W31" s="347" t="s">
        <v>34</v>
      </c>
      <c r="X31" s="347" t="s">
        <v>35</v>
      </c>
      <c r="Y31" s="347" t="s">
        <v>36</v>
      </c>
      <c r="Z31" s="348" t="s">
        <v>43</v>
      </c>
      <c r="AB31" s="83"/>
      <c r="AC31" s="287" t="s">
        <v>31</v>
      </c>
      <c r="AD31" s="287" t="s">
        <v>32</v>
      </c>
      <c r="AE31" s="287" t="s">
        <v>33</v>
      </c>
      <c r="AF31" s="287" t="s">
        <v>34</v>
      </c>
      <c r="AG31" s="287" t="s">
        <v>35</v>
      </c>
      <c r="AH31" s="287" t="s">
        <v>36</v>
      </c>
      <c r="AI31" s="288" t="s">
        <v>43</v>
      </c>
    </row>
    <row r="32" spans="1:35" ht="13.5">
      <c r="A32" s="84" t="s">
        <v>44</v>
      </c>
      <c r="B32" s="306">
        <f>(B6+(B19*Section1!$K$41))</f>
        <v>1701086.8181803194</v>
      </c>
      <c r="C32" s="307">
        <f>C19+C6</f>
        <v>155</v>
      </c>
      <c r="D32" s="308">
        <f>(D6+(D19*Section1!$K$41))</f>
        <v>1611029.090908198</v>
      </c>
      <c r="E32" s="309">
        <f>E19+E6</f>
        <v>170</v>
      </c>
      <c r="F32" s="306">
        <f>(F6+(F19*Section1!$K$41))</f>
        <v>1275939.9999992703</v>
      </c>
      <c r="G32" s="307">
        <f>G19+G6</f>
        <v>160</v>
      </c>
      <c r="H32" s="308">
        <f>(H6+(H19*Section1!$K$41))</f>
        <v>428504.36363606335</v>
      </c>
      <c r="I32" s="309">
        <f>I19+I6</f>
        <v>66</v>
      </c>
      <c r="J32" s="306">
        <f>(J6+(J19*Section1!$K$41))</f>
        <v>0</v>
      </c>
      <c r="K32" s="307">
        <f>K19+K6</f>
        <v>0</v>
      </c>
      <c r="L32" s="308">
        <f>(L6+(L19*Section1!$K$41))</f>
        <v>0</v>
      </c>
      <c r="M32" s="309">
        <f>M19+M6</f>
        <v>0</v>
      </c>
      <c r="N32" s="308">
        <f>(N6+(N19*Section1!$K$41))</f>
        <v>5016560.272723851</v>
      </c>
      <c r="O32" s="309">
        <f aca="true" t="shared" si="13" ref="O32:Q42">O19+O6</f>
        <v>551</v>
      </c>
      <c r="P32" s="367">
        <f>(P6+(P19*Section1!$K$41))</f>
        <v>0</v>
      </c>
      <c r="Q32" s="309">
        <f>Q19+Q6</f>
        <v>0</v>
      </c>
      <c r="S32" s="85" t="s">
        <v>44</v>
      </c>
      <c r="T32" s="298">
        <f>IF((Section1!$C$33+Section1!$H$33)=0,"",B32/(Section1!$C$33+Section1!$H$33))</f>
        <v>0.12387041619277347</v>
      </c>
      <c r="U32" s="298">
        <f>IF((Section1!$C$34+Section1!$H$34)=0,"",D32/(Section1!$C$34+Section1!$H$34))</f>
        <v>0.12327036972862762</v>
      </c>
      <c r="V32" s="298">
        <f>IF((Section1!$C$35+Section1!$H$35)=0,"",F32/(Section1!$C$35+Section1!$H$35))</f>
        <v>0.12381326514922282</v>
      </c>
      <c r="W32" s="298">
        <f>IF((Section1!$C$36+Section1!$H$36)=0,"",H32/(Section1!$C$36+Section1!$H$36))</f>
        <v>0.12162029454751293</v>
      </c>
      <c r="X32" s="298">
        <f>IF((Section1!$C$37+Section1!$H$37)=0,"",J32/(Section1!$C$37+Section1!$H$37))</f>
      </c>
      <c r="Y32" s="298">
        <f>IF((Section1!$C$38+Section1!$H$38)=0,"",L32/(Section1!$C$38+Section1!$H$38))</f>
      </c>
      <c r="Z32" s="299">
        <f>IF((Section1!$C$39+Section1!$H$39)=0,0,(B32+D32+F32+H32+J32+L32)/(Section1!$C$39+Section1!$H$39))</f>
        <v>0.12346779131945401</v>
      </c>
      <c r="AB32" s="85" t="s">
        <v>44</v>
      </c>
      <c r="AC32" s="289">
        <f t="shared" si="1"/>
        <v>10974.75366567948</v>
      </c>
      <c r="AD32" s="289">
        <f t="shared" si="2"/>
        <v>9476.641711224695</v>
      </c>
      <c r="AE32" s="289">
        <f t="shared" si="3"/>
        <v>7974.62499999544</v>
      </c>
      <c r="AF32" s="289">
        <f t="shared" si="4"/>
        <v>6492.490358122172</v>
      </c>
      <c r="AG32" s="289">
        <f t="shared" si="5"/>
      </c>
      <c r="AH32" s="289">
        <f t="shared" si="6"/>
      </c>
      <c r="AI32" s="290">
        <f t="shared" si="7"/>
        <v>9104.465104761981</v>
      </c>
    </row>
    <row r="33" spans="1:35" ht="13.5">
      <c r="A33" s="86" t="s">
        <v>194</v>
      </c>
      <c r="B33" s="310">
        <f>B20+B7</f>
        <v>1388878</v>
      </c>
      <c r="C33" s="311">
        <f>C20+C7</f>
        <v>146</v>
      </c>
      <c r="D33" s="253">
        <f>D20+D7</f>
        <v>1432603</v>
      </c>
      <c r="E33" s="312">
        <f>E20+E7</f>
        <v>160</v>
      </c>
      <c r="F33" s="310">
        <f>F20+F7</f>
        <v>1317482</v>
      </c>
      <c r="G33" s="311">
        <f>G20+G7</f>
        <v>146</v>
      </c>
      <c r="H33" s="253">
        <f>H20+H7</f>
        <v>493625</v>
      </c>
      <c r="I33" s="312">
        <f>I20+I7</f>
        <v>55</v>
      </c>
      <c r="J33" s="310">
        <f>J20+J7</f>
        <v>0</v>
      </c>
      <c r="K33" s="311">
        <f>K20+K7</f>
        <v>0</v>
      </c>
      <c r="L33" s="253">
        <f>L20+L7</f>
        <v>0</v>
      </c>
      <c r="M33" s="312">
        <f>M20+M7</f>
        <v>0</v>
      </c>
      <c r="N33" s="253">
        <f>N20+N7</f>
        <v>4632588</v>
      </c>
      <c r="O33" s="312">
        <f t="shared" si="13"/>
        <v>507</v>
      </c>
      <c r="P33" s="368">
        <f>P20+P7</f>
        <v>0</v>
      </c>
      <c r="Q33" s="312">
        <f>Q20+Q7</f>
        <v>0</v>
      </c>
      <c r="S33" s="85" t="s">
        <v>45</v>
      </c>
      <c r="T33" s="298">
        <f>IF((Section1!$C$33+Section1!$H$33)=0,"",B33/(Section1!$C$33+Section1!$H$33))</f>
        <v>0.10113587035200344</v>
      </c>
      <c r="U33" s="298">
        <f>IF((Section1!$C$34+Section1!$H$34)=0,"",D33/(Section1!$C$34+Section1!$H$34))</f>
        <v>0.10961782284439472</v>
      </c>
      <c r="V33" s="298">
        <f>IF((Section1!$C$35+Section1!$H$35)=0,"",F33/(Section1!$C$35+Section1!$H$35))</f>
        <v>0.12784437214557243</v>
      </c>
      <c r="W33" s="298">
        <f>IF((Section1!$C$36+Section1!$H$36)=0,"",H33/(Section1!$C$36+Section1!$H$36))</f>
        <v>0.14010316578013834</v>
      </c>
      <c r="X33" s="298">
        <f>IF((Section1!$C$37+Section1!$H$37)=0,"",J33/(Section1!$C$37+Section1!$H$37))</f>
      </c>
      <c r="Y33" s="298">
        <f>IF((Section1!$C$38+Section1!$H$38)=0,"",L33/(Section1!$C$38+Section1!$H$38))</f>
      </c>
      <c r="Z33" s="299">
        <f>IF((Section1!$C$39+Section1!$H$39)=0,0,(B33+D33+F33+H33+J33+L33)/(Section1!$C$39+Section1!$H$39))</f>
        <v>0.11401744967821152</v>
      </c>
      <c r="AB33" s="85" t="s">
        <v>45</v>
      </c>
      <c r="AC33" s="289">
        <f t="shared" si="1"/>
        <v>9512.86301369863</v>
      </c>
      <c r="AD33" s="289">
        <f t="shared" si="2"/>
        <v>8953.76875</v>
      </c>
      <c r="AE33" s="289">
        <f t="shared" si="3"/>
        <v>9023.849315068494</v>
      </c>
      <c r="AF33" s="289">
        <f t="shared" si="4"/>
        <v>8975</v>
      </c>
      <c r="AG33" s="289">
        <f t="shared" si="5"/>
      </c>
      <c r="AH33" s="289">
        <f t="shared" si="6"/>
      </c>
      <c r="AI33" s="290">
        <f t="shared" si="7"/>
        <v>9137.254437869822</v>
      </c>
    </row>
    <row r="34" spans="1:35" ht="13.5">
      <c r="A34" s="86" t="s">
        <v>195</v>
      </c>
      <c r="B34" s="310">
        <f>B21+B8</f>
        <v>0</v>
      </c>
      <c r="C34" s="311">
        <f aca="true" t="shared" si="14" ref="C34:M34">C21+C8</f>
        <v>0</v>
      </c>
      <c r="D34" s="253">
        <f t="shared" si="14"/>
        <v>0</v>
      </c>
      <c r="E34" s="312">
        <f t="shared" si="14"/>
        <v>0</v>
      </c>
      <c r="F34" s="310">
        <f t="shared" si="14"/>
        <v>0</v>
      </c>
      <c r="G34" s="311">
        <f t="shared" si="14"/>
        <v>0</v>
      </c>
      <c r="H34" s="253">
        <f t="shared" si="14"/>
        <v>0</v>
      </c>
      <c r="I34" s="312">
        <f t="shared" si="14"/>
        <v>0</v>
      </c>
      <c r="J34" s="310">
        <f t="shared" si="14"/>
        <v>0</v>
      </c>
      <c r="K34" s="311">
        <f t="shared" si="14"/>
        <v>0</v>
      </c>
      <c r="L34" s="253">
        <f t="shared" si="14"/>
        <v>0</v>
      </c>
      <c r="M34" s="312">
        <f t="shared" si="14"/>
        <v>0</v>
      </c>
      <c r="N34" s="253">
        <f>N21+N8</f>
        <v>0</v>
      </c>
      <c r="O34" s="312">
        <f t="shared" si="13"/>
        <v>0</v>
      </c>
      <c r="P34" s="368">
        <f t="shared" si="13"/>
        <v>0</v>
      </c>
      <c r="Q34" s="312">
        <f t="shared" si="13"/>
        <v>0</v>
      </c>
      <c r="S34" s="85" t="s">
        <v>184</v>
      </c>
      <c r="T34" s="298">
        <f>IF((Section1!$C$33+Section1!$H$33)=0,"",B34/(Section1!$C$33+Section1!$H$33))</f>
        <v>0</v>
      </c>
      <c r="U34" s="298">
        <f>IF((Section1!$C$34+Section1!$H$34)=0,"",D34/(Section1!$C$34+Section1!$H$34))</f>
        <v>0</v>
      </c>
      <c r="V34" s="298">
        <f>IF((Section1!$C$35+Section1!$H$35)=0,"",F34/(Section1!$C$35+Section1!$H$35))</f>
        <v>0</v>
      </c>
      <c r="W34" s="298">
        <f>IF((Section1!$C$36+Section1!$H$36)=0,"",H34/(Section1!$C$36+Section1!$H$36))</f>
        <v>0</v>
      </c>
      <c r="X34" s="298">
        <f>IF((Section1!$C$37+Section1!$H$37)=0,"",J34/(Section1!$C$37+Section1!$H$37))</f>
      </c>
      <c r="Y34" s="298">
        <f>IF((Section1!$C$38+Section1!$H$38)=0,"",L34/(Section1!$C$38+Section1!$H$38))</f>
      </c>
      <c r="Z34" s="299">
        <f>IF((Section1!$C$39+Section1!$H$39)=0,0,(B34+D34+F34+H34+J34+L34)/(Section1!$C$39+Section1!$H$39))</f>
        <v>0</v>
      </c>
      <c r="AB34" s="85" t="s">
        <v>184</v>
      </c>
      <c r="AC34" s="289">
        <f t="shared" si="1"/>
      </c>
      <c r="AD34" s="289">
        <f t="shared" si="2"/>
      </c>
      <c r="AE34" s="289">
        <f t="shared" si="3"/>
      </c>
      <c r="AF34" s="289">
        <f t="shared" si="4"/>
      </c>
      <c r="AG34" s="289">
        <f t="shared" si="5"/>
      </c>
      <c r="AH34" s="289">
        <f t="shared" si="6"/>
      </c>
      <c r="AI34" s="290">
        <f t="shared" si="7"/>
      </c>
    </row>
    <row r="35" spans="1:35" ht="26.25" customHeight="1">
      <c r="A35" s="319" t="s">
        <v>196</v>
      </c>
      <c r="B35" s="310">
        <f>B22+B9</f>
        <v>0</v>
      </c>
      <c r="C35" s="311">
        <f aca="true" t="shared" si="15" ref="C35:M35">C22+C9</f>
        <v>0</v>
      </c>
      <c r="D35" s="253">
        <f t="shared" si="15"/>
        <v>0</v>
      </c>
      <c r="E35" s="312">
        <f t="shared" si="15"/>
        <v>0</v>
      </c>
      <c r="F35" s="310">
        <f t="shared" si="15"/>
        <v>0</v>
      </c>
      <c r="G35" s="311">
        <f t="shared" si="15"/>
        <v>0</v>
      </c>
      <c r="H35" s="253">
        <f t="shared" si="15"/>
        <v>0</v>
      </c>
      <c r="I35" s="312">
        <f t="shared" si="15"/>
        <v>0</v>
      </c>
      <c r="J35" s="310">
        <f t="shared" si="15"/>
        <v>0</v>
      </c>
      <c r="K35" s="311">
        <f t="shared" si="15"/>
        <v>0</v>
      </c>
      <c r="L35" s="253">
        <f t="shared" si="15"/>
        <v>0</v>
      </c>
      <c r="M35" s="312">
        <f t="shared" si="15"/>
        <v>0</v>
      </c>
      <c r="N35" s="253">
        <f>N22+N9</f>
        <v>0</v>
      </c>
      <c r="O35" s="312">
        <f t="shared" si="13"/>
        <v>0</v>
      </c>
      <c r="P35" s="368">
        <f t="shared" si="13"/>
        <v>0</v>
      </c>
      <c r="Q35" s="312">
        <f t="shared" si="13"/>
        <v>0</v>
      </c>
      <c r="S35" s="328" t="s">
        <v>202</v>
      </c>
      <c r="T35" s="298">
        <f>IF((Section1!$C$33+Section1!$H$33)=0,"",B35/(Section1!$C$33+Section1!$H$33))</f>
        <v>0</v>
      </c>
      <c r="U35" s="298">
        <f>IF((Section1!$C$34+Section1!$H$34)=0,"",D35/(Section1!$C$34+Section1!$H$34))</f>
        <v>0</v>
      </c>
      <c r="V35" s="298">
        <f>IF((Section1!$C$35+Section1!$H$35)=0,"",F35/(Section1!$C$35+Section1!$H$35))</f>
        <v>0</v>
      </c>
      <c r="W35" s="298">
        <f>IF((Section1!$C$36+Section1!$H$36)=0,"",H35/(Section1!$C$36+Section1!$H$36))</f>
        <v>0</v>
      </c>
      <c r="X35" s="298">
        <f>IF((Section1!$C$37+Section1!$H$37)=0,"",J35/(Section1!$C$37+Section1!$H$37))</f>
      </c>
      <c r="Y35" s="298">
        <f>IF((Section1!$C$38+Section1!$H$38)=0,"",L35/(Section1!$C$38+Section1!$H$38))</f>
      </c>
      <c r="Z35" s="299">
        <f>IF((Section1!$C$39+Section1!$H$39)=0,0,(B35+D35+F35+H35+J35+L35)/(Section1!$C$39+Section1!$H$39))</f>
        <v>0</v>
      </c>
      <c r="AB35" s="328" t="s">
        <v>202</v>
      </c>
      <c r="AC35" s="289">
        <f>IF(B35=0,IF(C35=0,"","CHECK"),IF(C35=0,"CHECK",B35/C35))</f>
      </c>
      <c r="AD35" s="289">
        <f>IF(D35=0,IF(E35=0,"","CHECK"),IF(E35=0,"CHECK",D35/E35))</f>
      </c>
      <c r="AE35" s="289">
        <f>IF(F35=0,IF(G35=0,"","CHECK"),IF(G35=0,"CHECK",F35/G35))</f>
      </c>
      <c r="AF35" s="289">
        <f>IF(H35=0,IF(I35=0,"","CHECK"),IF(I35=0,"CHECK",H35/I35))</f>
      </c>
      <c r="AG35" s="289">
        <f>IF(J35=0,IF(K35=0,"","CHECK"),IF(K35=0,"CHECK",J35/K35))</f>
      </c>
      <c r="AH35" s="289">
        <f>IF(L35=0,IF(M35=0,"","CHECK"),IF(M35=0,"CHECK",L35/M35))</f>
      </c>
      <c r="AI35" s="290">
        <f>IF((B35+D35+F35+H35+J35+L35)=0,IF((C35+E35+G35+I35+K35+M35)=0,"","CHECK"),IF((C35+E35+G35+I35+K35+M35)=0,"CHECK",(B35+D35+F35+H35+J35+L35)/(C35+E35+G35+I35+K35+M35)))</f>
      </c>
    </row>
    <row r="36" spans="1:35" ht="13.5">
      <c r="A36" s="86" t="s">
        <v>197</v>
      </c>
      <c r="B36" s="310">
        <f>B23+B10</f>
        <v>0</v>
      </c>
      <c r="C36" s="311">
        <f aca="true" t="shared" si="16" ref="C36:M36">C23+C10</f>
        <v>0</v>
      </c>
      <c r="D36" s="316">
        <f t="shared" si="16"/>
        <v>0</v>
      </c>
      <c r="E36" s="312">
        <f t="shared" si="16"/>
        <v>0</v>
      </c>
      <c r="F36" s="310">
        <f t="shared" si="16"/>
        <v>0</v>
      </c>
      <c r="G36" s="311">
        <f t="shared" si="16"/>
        <v>0</v>
      </c>
      <c r="H36" s="316">
        <f t="shared" si="16"/>
        <v>0</v>
      </c>
      <c r="I36" s="312">
        <f t="shared" si="16"/>
        <v>0</v>
      </c>
      <c r="J36" s="310">
        <f t="shared" si="16"/>
        <v>0</v>
      </c>
      <c r="K36" s="311">
        <f t="shared" si="16"/>
        <v>0</v>
      </c>
      <c r="L36" s="316">
        <f t="shared" si="16"/>
        <v>0</v>
      </c>
      <c r="M36" s="312">
        <f t="shared" si="16"/>
        <v>0</v>
      </c>
      <c r="N36" s="316">
        <f>N23+N10</f>
        <v>0</v>
      </c>
      <c r="O36" s="312">
        <f t="shared" si="13"/>
        <v>0</v>
      </c>
      <c r="P36" s="368">
        <f t="shared" si="13"/>
        <v>0</v>
      </c>
      <c r="Q36" s="312">
        <f t="shared" si="13"/>
        <v>0</v>
      </c>
      <c r="S36" s="85" t="s">
        <v>185</v>
      </c>
      <c r="T36" s="298">
        <f>IF((Section1!$C$33+Section1!$H$33)=0,"",B36/(Section1!$C$33+Section1!$H$33))</f>
        <v>0</v>
      </c>
      <c r="U36" s="298">
        <f>IF((Section1!$C$34+Section1!$H$34)=0,"",D36/(Section1!$C$34+Section1!$H$34))</f>
        <v>0</v>
      </c>
      <c r="V36" s="298">
        <f>IF((Section1!$C$35+Section1!$H$35)=0,"",F36/(Section1!$C$35+Section1!$H$35))</f>
        <v>0</v>
      </c>
      <c r="W36" s="298">
        <f>IF((Section1!$C$36+Section1!$H$36)=0,"",H36/(Section1!$C$36+Section1!$H$36))</f>
        <v>0</v>
      </c>
      <c r="X36" s="298">
        <f>IF((Section1!$C$37+Section1!$H$37)=0,"",J36/(Section1!$C$37+Section1!$H$37))</f>
      </c>
      <c r="Y36" s="298">
        <f>IF((Section1!$C$38+Section1!$H$38)=0,"",L36/(Section1!$C$38+Section1!$H$38))</f>
      </c>
      <c r="Z36" s="299">
        <f>IF((Section1!$C$39+Section1!$H$39)=0,0,(B36+D36+F36+H36+J36+L36)/(Section1!$C$39+Section1!$H$39))</f>
        <v>0</v>
      </c>
      <c r="AB36" s="85" t="s">
        <v>185</v>
      </c>
      <c r="AC36" s="289">
        <f t="shared" si="1"/>
      </c>
      <c r="AD36" s="289">
        <f t="shared" si="2"/>
      </c>
      <c r="AE36" s="289">
        <f t="shared" si="3"/>
      </c>
      <c r="AF36" s="289">
        <f t="shared" si="4"/>
      </c>
      <c r="AG36" s="289">
        <f t="shared" si="5"/>
      </c>
      <c r="AH36" s="289">
        <f t="shared" si="6"/>
      </c>
      <c r="AI36" s="290">
        <f t="shared" si="7"/>
      </c>
    </row>
    <row r="37" spans="1:35" ht="13.5">
      <c r="A37" s="86" t="s">
        <v>198</v>
      </c>
      <c r="B37" s="313">
        <f>B24+B11</f>
        <v>0</v>
      </c>
      <c r="C37" s="314">
        <f aca="true" t="shared" si="17" ref="C37:M37">C24+C11</f>
        <v>0</v>
      </c>
      <c r="D37" s="250">
        <f t="shared" si="17"/>
        <v>0</v>
      </c>
      <c r="E37" s="315">
        <f t="shared" si="17"/>
        <v>0</v>
      </c>
      <c r="F37" s="313">
        <f t="shared" si="17"/>
        <v>0</v>
      </c>
      <c r="G37" s="314">
        <f t="shared" si="17"/>
        <v>0</v>
      </c>
      <c r="H37" s="250">
        <f t="shared" si="17"/>
        <v>0</v>
      </c>
      <c r="I37" s="315">
        <f t="shared" si="17"/>
        <v>0</v>
      </c>
      <c r="J37" s="313">
        <f t="shared" si="17"/>
        <v>0</v>
      </c>
      <c r="K37" s="314">
        <f t="shared" si="17"/>
        <v>0</v>
      </c>
      <c r="L37" s="250">
        <f t="shared" si="17"/>
        <v>0</v>
      </c>
      <c r="M37" s="315">
        <f t="shared" si="17"/>
        <v>0</v>
      </c>
      <c r="N37" s="250">
        <f>N24+N11</f>
        <v>0</v>
      </c>
      <c r="O37" s="315">
        <f t="shared" si="13"/>
        <v>0</v>
      </c>
      <c r="P37" s="369">
        <f t="shared" si="13"/>
        <v>0</v>
      </c>
      <c r="Q37" s="315">
        <f t="shared" si="13"/>
        <v>0</v>
      </c>
      <c r="S37" s="87" t="s">
        <v>186</v>
      </c>
      <c r="T37" s="298">
        <f>IF((Section1!$C$33+Section1!$H$33)=0,"",B37/(Section1!$C$33+Section1!$H$33))</f>
        <v>0</v>
      </c>
      <c r="U37" s="298">
        <f>IF((Section1!$C$34+Section1!$H$34)=0,"",D37/(Section1!$C$34+Section1!$H$34))</f>
        <v>0</v>
      </c>
      <c r="V37" s="298">
        <f>IF((Section1!$C$35+Section1!$H$35)=0,"",F37/(Section1!$C$35+Section1!$H$35))</f>
        <v>0</v>
      </c>
      <c r="W37" s="298">
        <f>IF((Section1!$C$36+Section1!$H$36)=0,"",H37/(Section1!$C$36+Section1!$H$36))</f>
        <v>0</v>
      </c>
      <c r="X37" s="298">
        <f>IF((Section1!$C$37+Section1!$H$37)=0,"",J37/(Section1!$C$37+Section1!$H$37))</f>
      </c>
      <c r="Y37" s="298">
        <f>IF((Section1!$C$38+Section1!$H$38)=0,"",L37/(Section1!$C$38+Section1!$H$38))</f>
      </c>
      <c r="Z37" s="299">
        <f>IF((Section1!$C$39+Section1!$H$39)=0,0,(B37+D37+F37+H37+J37+L37)/(Section1!$C$39+Section1!$H$39))</f>
        <v>0</v>
      </c>
      <c r="AB37" s="87" t="s">
        <v>186</v>
      </c>
      <c r="AC37" s="289">
        <f t="shared" si="1"/>
      </c>
      <c r="AD37" s="289">
        <f t="shared" si="2"/>
      </c>
      <c r="AE37" s="289">
        <f t="shared" si="3"/>
      </c>
      <c r="AF37" s="289">
        <f t="shared" si="4"/>
      </c>
      <c r="AG37" s="289">
        <f t="shared" si="5"/>
      </c>
      <c r="AH37" s="289">
        <f t="shared" si="6"/>
      </c>
      <c r="AI37" s="290">
        <f t="shared" si="7"/>
      </c>
    </row>
    <row r="38" spans="1:35" ht="13.5">
      <c r="A38" s="86" t="s">
        <v>187</v>
      </c>
      <c r="B38" s="310">
        <f>(B12+(B25*Section1!$K$41))</f>
        <v>1037457.7272718279</v>
      </c>
      <c r="C38" s="311">
        <f>C25+C12</f>
        <v>155</v>
      </c>
      <c r="D38" s="253">
        <f>(D12+(D25*Section1!$K$41))</f>
        <v>1120700.9999993804</v>
      </c>
      <c r="E38" s="312">
        <f>E25+E12</f>
        <v>170</v>
      </c>
      <c r="F38" s="310">
        <f>(F12+(F25*Section1!$K$41))</f>
        <v>890784.8181812924</v>
      </c>
      <c r="G38" s="311">
        <f>G25+G12</f>
        <v>161</v>
      </c>
      <c r="H38" s="253">
        <f>(H12+(H25*Section1!$K$41))</f>
        <v>300597.5454543348</v>
      </c>
      <c r="I38" s="312">
        <f>I25+I12</f>
        <v>68</v>
      </c>
      <c r="J38" s="310">
        <f>(J12+(J25*Section1!$K$41))</f>
        <v>0</v>
      </c>
      <c r="K38" s="311">
        <f>K25+K12</f>
        <v>0</v>
      </c>
      <c r="L38" s="253">
        <f>(L12+(L25*Section1!$K$41))</f>
        <v>0</v>
      </c>
      <c r="M38" s="312">
        <f>M25+M12</f>
        <v>0</v>
      </c>
      <c r="N38" s="253">
        <f>(N12+(N25*Section1!$K$41))</f>
        <v>3349541.0909068356</v>
      </c>
      <c r="O38" s="312">
        <f t="shared" si="13"/>
        <v>554</v>
      </c>
      <c r="P38" s="368">
        <f>(P12+(P25*Section1!$K$41))</f>
        <v>0</v>
      </c>
      <c r="Q38" s="312">
        <f>Q25+Q12</f>
        <v>0</v>
      </c>
      <c r="S38" s="87" t="s">
        <v>187</v>
      </c>
      <c r="T38" s="298">
        <f>IF((Section1!$C$33+Section1!$H$33)=0,"",B38/(Section1!$C$33+Section1!$H$33))</f>
        <v>0.0755460092254667</v>
      </c>
      <c r="U38" s="298">
        <f>IF((Section1!$C$34+Section1!$H$34)=0,"",D38/(Section1!$C$34+Section1!$H$34))</f>
        <v>0.08575216140093808</v>
      </c>
      <c r="V38" s="298">
        <f>IF((Section1!$C$35+Section1!$H$35)=0,"",F38/(Section1!$C$35+Section1!$H$35))</f>
        <v>0.08643899939217022</v>
      </c>
      <c r="W38" s="298">
        <f>IF((Section1!$C$36+Section1!$H$36)=0,"",H38/(Section1!$C$36+Section1!$H$36))</f>
        <v>0.08531712888101563</v>
      </c>
      <c r="X38" s="298">
        <f>IF((Section1!$C$37+Section1!$H$37)=0,"",J38/(Section1!$C$37+Section1!$H$37))</f>
      </c>
      <c r="Y38" s="298">
        <f>IF((Section1!$C$38+Section1!$H$38)=0,"",L38/(Section1!$C$38+Section1!$H$38))</f>
      </c>
      <c r="Z38" s="299">
        <f>IF((Section1!$C$39+Section1!$H$39)=0,0,(B38+D38+F38+H38+J38+L38)/(Section1!$C$39+Section1!$H$39))</f>
        <v>0.08243904547038758</v>
      </c>
      <c r="AB38" s="87" t="s">
        <v>187</v>
      </c>
      <c r="AC38" s="289">
        <f t="shared" si="1"/>
        <v>6693.275659818244</v>
      </c>
      <c r="AD38" s="289">
        <f t="shared" si="2"/>
        <v>6592.358823525768</v>
      </c>
      <c r="AE38" s="289">
        <f t="shared" si="3"/>
        <v>5532.824957647779</v>
      </c>
      <c r="AF38" s="289">
        <f t="shared" si="4"/>
        <v>4420.552139034336</v>
      </c>
      <c r="AG38" s="289">
        <f t="shared" si="5"/>
      </c>
      <c r="AH38" s="289">
        <f t="shared" si="6"/>
      </c>
      <c r="AI38" s="290">
        <f t="shared" si="7"/>
        <v>6046.103052178403</v>
      </c>
    </row>
    <row r="39" spans="1:35" ht="13.5">
      <c r="A39" s="86" t="s">
        <v>199</v>
      </c>
      <c r="B39" s="310">
        <f>B26+B13</f>
        <v>90764</v>
      </c>
      <c r="C39" s="311">
        <f>C26+C13</f>
        <v>159</v>
      </c>
      <c r="D39" s="253">
        <f>D26+D13</f>
        <v>83854</v>
      </c>
      <c r="E39" s="312">
        <f>E26+E13</f>
        <v>179</v>
      </c>
      <c r="F39" s="310">
        <f>F26+F13</f>
        <v>66152</v>
      </c>
      <c r="G39" s="311">
        <f>G26+G13</f>
        <v>166</v>
      </c>
      <c r="H39" s="253">
        <f>H26+H13</f>
        <v>22882</v>
      </c>
      <c r="I39" s="312">
        <f>I26+I13</f>
        <v>69</v>
      </c>
      <c r="J39" s="310">
        <f>J26+J13</f>
        <v>0</v>
      </c>
      <c r="K39" s="311">
        <f>K26+K13</f>
        <v>0</v>
      </c>
      <c r="L39" s="253">
        <f>L26+L13</f>
        <v>0</v>
      </c>
      <c r="M39" s="312">
        <f>M26+M13</f>
        <v>0</v>
      </c>
      <c r="N39" s="253">
        <f>N26+N13</f>
        <v>263652</v>
      </c>
      <c r="O39" s="312">
        <f t="shared" si="13"/>
        <v>573</v>
      </c>
      <c r="P39" s="368">
        <f>P26+P13</f>
        <v>0</v>
      </c>
      <c r="Q39" s="312">
        <f>Q26+Q13</f>
        <v>0</v>
      </c>
      <c r="S39" s="87" t="s">
        <v>188</v>
      </c>
      <c r="T39" s="298">
        <f>IF((Section1!$C$33+Section1!$H$33)=0,"",B39/(Section1!$C$33+Section1!$H$33))</f>
        <v>0.006609289035199089</v>
      </c>
      <c r="U39" s="298">
        <f>IF((Section1!$C$34+Section1!$H$34)=0,"",D39/(Section1!$C$34+Section1!$H$34))</f>
        <v>0.006416217833408052</v>
      </c>
      <c r="V39" s="298">
        <f>IF((Section1!$C$35+Section1!$H$35)=0,"",F39/(Section1!$C$35+Section1!$H$35))</f>
        <v>0.006419185162434027</v>
      </c>
      <c r="W39" s="298">
        <f>IF((Section1!$C$36+Section1!$H$36)=0,"",H39/(Section1!$C$36+Section1!$H$36))</f>
        <v>0.006494485974942772</v>
      </c>
      <c r="X39" s="298">
        <f>IF((Section1!$C$37+Section1!$H$37)=0,"",J39/(Section1!$C$37+Section1!$H$37))</f>
      </c>
      <c r="Y39" s="298">
        <f>IF((Section1!$C$38+Section1!$H$38)=0,"",L39/(Section1!$C$38+Section1!$H$38))</f>
      </c>
      <c r="Z39" s="299">
        <f>IF((Section1!$C$39+Section1!$H$39)=0,0,(B39+D39+F39+H39+J39+L39)/(Section1!$C$39+Section1!$H$39))</f>
        <v>0.006489014054899728</v>
      </c>
      <c r="AB39" s="87" t="s">
        <v>188</v>
      </c>
      <c r="AC39" s="289">
        <f t="shared" si="1"/>
        <v>570.8427672955975</v>
      </c>
      <c r="AD39" s="289">
        <f t="shared" si="2"/>
        <v>468.4581005586592</v>
      </c>
      <c r="AE39" s="289">
        <f t="shared" si="3"/>
        <v>398.50602409638554</v>
      </c>
      <c r="AF39" s="289">
        <f t="shared" si="4"/>
        <v>331.6231884057971</v>
      </c>
      <c r="AG39" s="289">
        <f t="shared" si="5"/>
      </c>
      <c r="AH39" s="289">
        <f t="shared" si="6"/>
      </c>
      <c r="AI39" s="290">
        <f t="shared" si="7"/>
        <v>460.1256544502618</v>
      </c>
    </row>
    <row r="40" spans="1:35" ht="13.5">
      <c r="A40" s="86" t="s">
        <v>189</v>
      </c>
      <c r="B40" s="313">
        <f>(B14+(B27*Section1!$K$41))</f>
        <v>25248.363636338043</v>
      </c>
      <c r="C40" s="314">
        <f>C27+C14</f>
        <v>133</v>
      </c>
      <c r="D40" s="250">
        <f>(D14+(D27*Section1!$K$41))</f>
        <v>21524.99999998562</v>
      </c>
      <c r="E40" s="315">
        <f>E27+E14</f>
        <v>134</v>
      </c>
      <c r="F40" s="313">
        <f>(F14+(F27*Section1!$K$41))</f>
        <v>13123.54545453772</v>
      </c>
      <c r="G40" s="314">
        <f>G27+G14</f>
        <v>95</v>
      </c>
      <c r="H40" s="250">
        <f>(H14+(H27*Section1!$K$41))</f>
        <v>4257.54545454152</v>
      </c>
      <c r="I40" s="315">
        <f>I27+I14</f>
        <v>39</v>
      </c>
      <c r="J40" s="313">
        <f>(J14+(J27*Section1!$K$41))</f>
        <v>0</v>
      </c>
      <c r="K40" s="314">
        <f>K27+K14</f>
        <v>0</v>
      </c>
      <c r="L40" s="250">
        <f>(L14+(L27*Section1!$K$41))</f>
        <v>0</v>
      </c>
      <c r="M40" s="315">
        <f>M27+M14</f>
        <v>0</v>
      </c>
      <c r="N40" s="250">
        <f>(N14+(N27*Section1!$K$41))</f>
        <v>64154.4545454029</v>
      </c>
      <c r="O40" s="315">
        <f t="shared" si="13"/>
        <v>401</v>
      </c>
      <c r="P40" s="369">
        <f>(P14+(P27*Section1!$K$41))</f>
        <v>0</v>
      </c>
      <c r="Q40" s="315">
        <f>Q27+Q14</f>
        <v>0</v>
      </c>
      <c r="S40" s="87" t="s">
        <v>189</v>
      </c>
      <c r="T40" s="298">
        <f>IF((Section1!$C$33+Section1!$H$33)=0,"",B40/(Section1!$C$33+Section1!$H$33))</f>
        <v>0.0018385453807497293</v>
      </c>
      <c r="U40" s="298">
        <f>IF((Section1!$C$34+Section1!$H$34)=0,"",D40/(Section1!$C$34+Section1!$H$34))</f>
        <v>0.0016470184948126033</v>
      </c>
      <c r="V40" s="298">
        <f>IF((Section1!$C$35+Section1!$H$35)=0,"",F40/(Section1!$C$35+Section1!$H$35))</f>
        <v>0.0012734681983960735</v>
      </c>
      <c r="W40" s="298">
        <f>IF((Section1!$C$36+Section1!$H$36)=0,"",H40/(Section1!$C$36+Section1!$H$36))</f>
        <v>0.001208398271226346</v>
      </c>
      <c r="X40" s="298">
        <f>IF((Section1!$C$37+Section1!$H$37)=0,"",J40/(Section1!$C$37+Section1!$H$37))</f>
      </c>
      <c r="Y40" s="298">
        <f>IF((Section1!$C$38+Section1!$H$38)=0,"",L40/(Section1!$C$38+Section1!$H$38))</f>
      </c>
      <c r="Z40" s="299">
        <f>IF((Section1!$C$39+Section1!$H$39)=0,0,(B40+D40+F40+H40+J40+L40)/(Section1!$C$39+Section1!$H$39))</f>
        <v>0.001578972119420847</v>
      </c>
      <c r="AB40" s="87" t="s">
        <v>189</v>
      </c>
      <c r="AC40" s="289">
        <f t="shared" si="1"/>
        <v>189.83732057397026</v>
      </c>
      <c r="AD40" s="289">
        <f t="shared" si="2"/>
        <v>160.63432835810164</v>
      </c>
      <c r="AE40" s="289">
        <f t="shared" si="3"/>
        <v>138.142583731976</v>
      </c>
      <c r="AF40" s="289">
        <f t="shared" si="4"/>
        <v>109.16783216773128</v>
      </c>
      <c r="AG40" s="289">
        <f t="shared" si="5"/>
      </c>
      <c r="AH40" s="289">
        <f t="shared" si="6"/>
      </c>
      <c r="AI40" s="290">
        <f t="shared" si="7"/>
        <v>159.98617093616684</v>
      </c>
    </row>
    <row r="41" spans="1:35" ht="13.5">
      <c r="A41" s="86" t="s">
        <v>190</v>
      </c>
      <c r="B41" s="310">
        <f>(B15+(B28*Section1!$K$41))</f>
        <v>82396.36363627996</v>
      </c>
      <c r="C41" s="311">
        <f>C28+C15</f>
        <v>159</v>
      </c>
      <c r="D41" s="253">
        <f>(D15+(D28*Section1!$K$41))</f>
        <v>78414.72727267288</v>
      </c>
      <c r="E41" s="312">
        <f>E28+E15</f>
        <v>179</v>
      </c>
      <c r="F41" s="310">
        <f>(F15+(F28*Section1!$K$41))</f>
        <v>61831.63636359316</v>
      </c>
      <c r="G41" s="311">
        <f>G28+G15</f>
        <v>166</v>
      </c>
      <c r="H41" s="253">
        <f>(H15+(H28*Section1!$K$41))</f>
        <v>21139.45454543712</v>
      </c>
      <c r="I41" s="312">
        <f>I28+I15</f>
        <v>69</v>
      </c>
      <c r="J41" s="310">
        <f>(J15+(J28*Section1!$K$41))</f>
        <v>0</v>
      </c>
      <c r="K41" s="311">
        <f>K28+K15</f>
        <v>0</v>
      </c>
      <c r="L41" s="253">
        <f>(L15+(L28*Section1!$K$41))</f>
        <v>0</v>
      </c>
      <c r="M41" s="312">
        <f>M28+M15</f>
        <v>0</v>
      </c>
      <c r="N41" s="253">
        <f>(N15+(N28*Section1!$K$41))</f>
        <v>243782.1818179831</v>
      </c>
      <c r="O41" s="312">
        <f t="shared" si="13"/>
        <v>573</v>
      </c>
      <c r="P41" s="368">
        <f>(P15+(P28*Section1!$K$41))</f>
        <v>0</v>
      </c>
      <c r="Q41" s="312">
        <f>Q28+Q15</f>
        <v>0</v>
      </c>
      <c r="S41" s="87" t="s">
        <v>190</v>
      </c>
      <c r="T41" s="298">
        <f>IF((Section1!$C$33+Section1!$H$33)=0,"",B41/(Section1!$C$33+Section1!$H$33))</f>
        <v>0.005999971163914571</v>
      </c>
      <c r="U41" s="298">
        <f>IF((Section1!$C$34+Section1!$H$34)=0,"",D41/(Section1!$C$34+Section1!$H$34))</f>
        <v>0.006000023511445518</v>
      </c>
      <c r="V41" s="298">
        <f>IF((Section1!$C$35+Section1!$H$35)=0,"",F41/(Section1!$C$35+Section1!$H$35))</f>
        <v>0.005999950458250597</v>
      </c>
      <c r="W41" s="298">
        <f>IF((Section1!$C$36+Section1!$H$36)=0,"",H41/(Section1!$C$36+Section1!$H$36))</f>
        <v>0.005999907834248823</v>
      </c>
      <c r="X41" s="298">
        <f>IF((Section1!$C$37+Section1!$H$37)=0,"",J41/(Section1!$C$37+Section1!$H$37))</f>
      </c>
      <c r="Y41" s="298">
        <f>IF((Section1!$C$38+Section1!$H$38)=0,"",L41/(Section1!$C$38+Section1!$H$38))</f>
      </c>
      <c r="Z41" s="299">
        <f>IF((Section1!$C$39+Section1!$H$39)=0,0,(B41+D41+F41+H41+J41+L41)/(Section1!$C$39+Section1!$H$39))</f>
        <v>0.005999977258473342</v>
      </c>
      <c r="AB41" s="87" t="s">
        <v>190</v>
      </c>
      <c r="AC41" s="289">
        <f t="shared" si="1"/>
        <v>518.2161234986161</v>
      </c>
      <c r="AD41" s="289">
        <f t="shared" si="2"/>
        <v>438.07110208197145</v>
      </c>
      <c r="AE41" s="289">
        <f t="shared" si="3"/>
        <v>372.4797371300793</v>
      </c>
      <c r="AF41" s="289">
        <f t="shared" si="4"/>
        <v>306.3689064556104</v>
      </c>
      <c r="AG41" s="289">
        <f t="shared" si="5"/>
      </c>
      <c r="AH41" s="289">
        <f t="shared" si="6"/>
      </c>
      <c r="AI41" s="290">
        <f t="shared" si="7"/>
        <v>425.4488338882777</v>
      </c>
    </row>
    <row r="42" spans="1:35" ht="14.25" thickBot="1">
      <c r="A42" s="88" t="s">
        <v>191</v>
      </c>
      <c r="B42" s="338">
        <f>B29+B16</f>
        <v>0</v>
      </c>
      <c r="C42" s="314">
        <f>C29+C16</f>
        <v>0</v>
      </c>
      <c r="D42" s="339">
        <f>D29+D16</f>
        <v>0</v>
      </c>
      <c r="E42" s="315">
        <f>E29+E16</f>
        <v>0</v>
      </c>
      <c r="F42" s="338">
        <f>F29+F16</f>
        <v>0</v>
      </c>
      <c r="G42" s="314">
        <f>G29+G16</f>
        <v>0</v>
      </c>
      <c r="H42" s="339">
        <f>H29+H16</f>
        <v>0</v>
      </c>
      <c r="I42" s="315">
        <f>I29+I16</f>
        <v>0</v>
      </c>
      <c r="J42" s="338">
        <f>J29+J16</f>
        <v>0</v>
      </c>
      <c r="K42" s="314">
        <f>K29+K16</f>
        <v>0</v>
      </c>
      <c r="L42" s="339">
        <f>L29+L16</f>
        <v>0</v>
      </c>
      <c r="M42" s="315">
        <f>M29+M16</f>
        <v>0</v>
      </c>
      <c r="N42" s="339">
        <f>N29+N16</f>
        <v>0</v>
      </c>
      <c r="O42" s="315">
        <f t="shared" si="13"/>
        <v>0</v>
      </c>
      <c r="P42" s="370">
        <f>P29+P16</f>
        <v>0</v>
      </c>
      <c r="Q42" s="315">
        <f>Q29+Q16</f>
        <v>0</v>
      </c>
      <c r="S42" s="87" t="s">
        <v>191</v>
      </c>
      <c r="T42" s="298">
        <f>IF((Section1!$C$33+Section1!$H$33)=0,"",B42/(Section1!$C$33+Section1!$H$33))</f>
        <v>0</v>
      </c>
      <c r="U42" s="298">
        <f>IF((Section1!$C$34+Section1!$H$34)=0,"",D42/(Section1!$C$34+Section1!$H$34))</f>
        <v>0</v>
      </c>
      <c r="V42" s="298">
        <f>IF((Section1!$C$35+Section1!$H$35)=0,"",F42/(Section1!$C$35+Section1!$H$35))</f>
        <v>0</v>
      </c>
      <c r="W42" s="298">
        <f>IF((Section1!$C$36+Section1!$H$36)=0,"",H42/(Section1!$C$36+Section1!$H$36))</f>
        <v>0</v>
      </c>
      <c r="X42" s="298">
        <f>IF((Section1!$C$37+Section1!$H$37)=0,"",J42/(Section1!$C$37+Section1!$H$37))</f>
      </c>
      <c r="Y42" s="298">
        <f>IF((Section1!$C$38+Section1!$H$38)=0,"",L42/(Section1!$C$38+Section1!$H$38))</f>
      </c>
      <c r="Z42" s="299">
        <f>IF((Section1!$C$39+Section1!$H$39)=0,0,(B42+D42+F42+H42+J42+L42)/(Section1!$C$39+Section1!$H$39))</f>
        <v>0</v>
      </c>
      <c r="AB42" s="87" t="s">
        <v>191</v>
      </c>
      <c r="AC42" s="289">
        <f t="shared" si="1"/>
      </c>
      <c r="AD42" s="289">
        <f t="shared" si="2"/>
      </c>
      <c r="AE42" s="289">
        <f t="shared" si="3"/>
      </c>
      <c r="AF42" s="289">
        <f t="shared" si="4"/>
      </c>
      <c r="AG42" s="289">
        <f t="shared" si="5"/>
      </c>
      <c r="AH42" s="289">
        <f t="shared" si="6"/>
      </c>
      <c r="AI42" s="290">
        <f t="shared" si="7"/>
      </c>
    </row>
    <row r="43" spans="1:35" ht="14.25" thickBot="1">
      <c r="A43" s="89" t="s">
        <v>192</v>
      </c>
      <c r="B43" s="340">
        <f aca="true" t="shared" si="18" ref="B43:L43">SUM(B32:B42)</f>
        <v>4325831.272724766</v>
      </c>
      <c r="C43" s="341">
        <f>MAX(C32:C42)</f>
        <v>159</v>
      </c>
      <c r="D43" s="342">
        <f t="shared" si="18"/>
        <v>4348126.818180237</v>
      </c>
      <c r="E43" s="341">
        <f>MAX(E32:E42)</f>
        <v>179</v>
      </c>
      <c r="F43" s="343">
        <f t="shared" si="18"/>
        <v>3625313.9999986934</v>
      </c>
      <c r="G43" s="341">
        <f>MAX(G32:G42)</f>
        <v>166</v>
      </c>
      <c r="H43" s="342">
        <f t="shared" si="18"/>
        <v>1271005.909090377</v>
      </c>
      <c r="I43" s="341">
        <f>MAX(I32:I42)</f>
        <v>69</v>
      </c>
      <c r="J43" s="343">
        <f t="shared" si="18"/>
        <v>0</v>
      </c>
      <c r="K43" s="341">
        <f>MAX(K32:K42)</f>
        <v>0</v>
      </c>
      <c r="L43" s="342">
        <f t="shared" si="18"/>
        <v>0</v>
      </c>
      <c r="M43" s="341">
        <f>MAX(M32:M42)</f>
        <v>0</v>
      </c>
      <c r="N43" s="342">
        <f>SUM(N32:N42)</f>
        <v>13570277.999994071</v>
      </c>
      <c r="O43" s="341">
        <f>MAX(O32:O42)</f>
        <v>573</v>
      </c>
      <c r="P43" s="371">
        <f>SUM(P32:P42)</f>
        <v>0</v>
      </c>
      <c r="Q43" s="341">
        <f>MAX(Q32:Q42)</f>
        <v>0</v>
      </c>
      <c r="S43" s="90" t="s">
        <v>192</v>
      </c>
      <c r="T43" s="349">
        <f>IF((Section1!$C$33+Section1!$H$33)=0,0,B43/(Section1!$C$33+Section1!$H$33))</f>
        <v>0.3150001013501071</v>
      </c>
      <c r="U43" s="349">
        <f>IF((Section1!$C$34+Section1!$H$34)=0,0,D43/(Section1!$C$34+Section1!$H$34))</f>
        <v>0.3327036138136266</v>
      </c>
      <c r="V43" s="349">
        <f>IF((Section1!$C$35+Section1!$H$35)=0,0,F43/(Section1!$C$35+Section1!$H$35))</f>
        <v>0.35178924050604615</v>
      </c>
      <c r="W43" s="349">
        <f>IF((Section1!$C$36+Section1!$H$36)=0,0,H43/(Section1!$C$36+Section1!$H$36))</f>
        <v>0.3607433812890849</v>
      </c>
      <c r="X43" s="349">
        <f>IF((Section1!$C$37+Section1!$H$37)=0,0,J43/(Section1!$C$37+Section1!$H$37))</f>
        <v>0</v>
      </c>
      <c r="Y43" s="349">
        <f>IF((Section1!$C$38+Section1!$H$38)=0,0,L43/(Section1!$C$38+Section1!$H$38))</f>
        <v>0</v>
      </c>
      <c r="Z43" s="350">
        <f>IF((Section1!$C$39+Section1!$H$39)=0,0,(B43+D43+F43+H43+J43+L43)/(Section1!$C$39+Section1!$H$39))</f>
        <v>0.333992249900847</v>
      </c>
      <c r="AB43" s="90" t="s">
        <v>192</v>
      </c>
      <c r="AC43" s="289">
        <f t="shared" si="1"/>
        <v>27206.48599197966</v>
      </c>
      <c r="AD43" s="289">
        <f t="shared" si="2"/>
        <v>24291.211274749927</v>
      </c>
      <c r="AE43" s="289">
        <f t="shared" si="3"/>
        <v>21839.24096384755</v>
      </c>
      <c r="AF43" s="289">
        <f t="shared" si="4"/>
        <v>18420.375494063435</v>
      </c>
      <c r="AG43" s="289">
        <f t="shared" si="5"/>
      </c>
      <c r="AH43" s="289">
        <f t="shared" si="6"/>
      </c>
      <c r="AI43" s="292">
        <f t="shared" si="7"/>
        <v>23682.858638733112</v>
      </c>
    </row>
    <row r="44" spans="1:35" s="92" customFormat="1" ht="16.5" customHeight="1" thickTop="1">
      <c r="A44" s="92" t="s">
        <v>46</v>
      </c>
      <c r="T44" s="300"/>
      <c r="U44" s="300"/>
      <c r="V44" s="300"/>
      <c r="W44" s="300"/>
      <c r="X44" s="300"/>
      <c r="Y44" s="300"/>
      <c r="Z44" s="300"/>
      <c r="AC44" s="291"/>
      <c r="AD44" s="291"/>
      <c r="AE44" s="291"/>
      <c r="AF44" s="291"/>
      <c r="AG44" s="291"/>
      <c r="AH44" s="291"/>
      <c r="AI44" s="293"/>
    </row>
    <row r="45" spans="1:35" s="92" customFormat="1" ht="12">
      <c r="A45" s="92" t="s">
        <v>47</v>
      </c>
      <c r="T45" s="300"/>
      <c r="U45" s="300"/>
      <c r="V45" s="300"/>
      <c r="W45" s="300"/>
      <c r="X45" s="300"/>
      <c r="Y45" s="300"/>
      <c r="Z45" s="300"/>
      <c r="AC45" s="293"/>
      <c r="AD45" s="293"/>
      <c r="AE45" s="293"/>
      <c r="AF45" s="293"/>
      <c r="AG45" s="293"/>
      <c r="AH45" s="293"/>
      <c r="AI45" s="293"/>
    </row>
    <row r="46" spans="1:35" s="92" customFormat="1" ht="12">
      <c r="A46" s="144" t="s">
        <v>48</v>
      </c>
      <c r="T46" s="300"/>
      <c r="U46" s="300"/>
      <c r="V46" s="300"/>
      <c r="W46" s="300"/>
      <c r="X46" s="300"/>
      <c r="Y46" s="300"/>
      <c r="Z46" s="300"/>
      <c r="AC46" s="293"/>
      <c r="AD46" s="293"/>
      <c r="AE46" s="293"/>
      <c r="AF46" s="293"/>
      <c r="AG46" s="293"/>
      <c r="AH46" s="293"/>
      <c r="AI46" s="293"/>
    </row>
  </sheetData>
  <sheetProtection sheet="1" objects="1" scenarios="1"/>
  <mergeCells count="4">
    <mergeCell ref="N3:O3"/>
    <mergeCell ref="A1:Q1"/>
    <mergeCell ref="L3:M3"/>
    <mergeCell ref="P2:Q3"/>
  </mergeCells>
  <printOptions headings="1" horizontalCentered="1" verticalCentered="1"/>
  <pageMargins left="0.5" right="0.5" top="0.5" bottom="0.5" header="0.5" footer="0.5"/>
  <pageSetup fitToHeight="1" fitToWidth="1" horizontalDpi="300" verticalDpi="300" orientation="landscape" scale="76" r:id="rId2"/>
  <ignoredErrors>
    <ignoredError sqref="O6" unlockedFormula="1"/>
  </ignoredErrors>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35"/>
  <sheetViews>
    <sheetView zoomScalePageLayoutView="0" workbookViewId="0" topLeftCell="A1">
      <selection activeCell="B9" sqref="B9"/>
    </sheetView>
  </sheetViews>
  <sheetFormatPr defaultColWidth="9.140625" defaultRowHeight="12.75"/>
  <cols>
    <col min="1" max="1" width="12.28125" style="68" customWidth="1"/>
    <col min="2" max="2" width="26.421875" style="68" customWidth="1"/>
    <col min="3" max="4" width="21.421875" style="68" customWidth="1"/>
    <col min="5" max="5" width="17.7109375" style="68" customWidth="1"/>
    <col min="6" max="6" width="2.7109375" style="68" customWidth="1"/>
    <col min="7" max="16384" width="9.140625" style="68" customWidth="1"/>
  </cols>
  <sheetData>
    <row r="1" spans="1:5" ht="17.25" thickBot="1" thickTop="1">
      <c r="A1" s="67" t="s">
        <v>212</v>
      </c>
      <c r="B1" s="67"/>
      <c r="C1" s="67"/>
      <c r="D1" s="67"/>
      <c r="E1" s="67"/>
    </row>
    <row r="2" spans="1:6" ht="18" customHeight="1" thickTop="1">
      <c r="A2" s="140" t="s">
        <v>213</v>
      </c>
      <c r="B2" s="108"/>
      <c r="C2" s="108"/>
      <c r="D2" s="108"/>
      <c r="E2" s="108"/>
      <c r="F2" s="146"/>
    </row>
    <row r="3" spans="1:6" ht="18" customHeight="1">
      <c r="A3" s="141" t="s">
        <v>214</v>
      </c>
      <c r="B3" s="139"/>
      <c r="C3" s="139"/>
      <c r="D3" s="139"/>
      <c r="E3" s="139"/>
      <c r="F3" s="147"/>
    </row>
    <row r="4" spans="1:6" ht="18" customHeight="1">
      <c r="A4" s="145" t="s">
        <v>215</v>
      </c>
      <c r="B4" s="139"/>
      <c r="C4" s="139"/>
      <c r="D4" s="139"/>
      <c r="E4" s="139"/>
      <c r="F4" s="147"/>
    </row>
    <row r="5" spans="1:6" ht="18" customHeight="1" thickBot="1">
      <c r="A5" s="106" t="s">
        <v>183</v>
      </c>
      <c r="B5" s="107"/>
      <c r="C5" s="107"/>
      <c r="D5" s="107"/>
      <c r="E5" s="107"/>
      <c r="F5" s="148"/>
    </row>
    <row r="6" spans="1:5" ht="14.25" thickBot="1" thickTop="1">
      <c r="A6" s="95" t="s">
        <v>49</v>
      </c>
      <c r="B6" s="96"/>
      <c r="C6" s="96"/>
      <c r="D6" s="96"/>
      <c r="E6" s="97"/>
    </row>
    <row r="7" spans="1:5" ht="12.75">
      <c r="A7" s="98" t="s">
        <v>16</v>
      </c>
      <c r="B7" s="99" t="s">
        <v>50</v>
      </c>
      <c r="C7" s="100" t="s">
        <v>51</v>
      </c>
      <c r="D7" s="100"/>
      <c r="E7" s="98" t="s">
        <v>52</v>
      </c>
    </row>
    <row r="8" spans="1:5" ht="13.5" customHeight="1" thickBot="1">
      <c r="A8" s="101" t="s">
        <v>216</v>
      </c>
      <c r="B8" s="334" t="s">
        <v>6</v>
      </c>
      <c r="C8" s="103" t="s">
        <v>217</v>
      </c>
      <c r="D8" s="103" t="s">
        <v>218</v>
      </c>
      <c r="E8" s="101" t="s">
        <v>9</v>
      </c>
    </row>
    <row r="9" spans="1:5" ht="13.5">
      <c r="A9" s="137" t="s">
        <v>23</v>
      </c>
      <c r="B9" s="393">
        <v>75</v>
      </c>
      <c r="C9" s="430">
        <v>6539498</v>
      </c>
      <c r="D9" s="430">
        <v>6341937</v>
      </c>
      <c r="E9" s="251">
        <f>IF(D9=0,0,((C9-D9)/D9))</f>
        <v>0.031151523580256316</v>
      </c>
    </row>
    <row r="10" spans="1:5" ht="13.5">
      <c r="A10" s="329" t="s">
        <v>24</v>
      </c>
      <c r="B10" s="429">
        <v>114</v>
      </c>
      <c r="C10" s="410">
        <v>8360266</v>
      </c>
      <c r="D10" s="410">
        <v>8216141</v>
      </c>
      <c r="E10" s="251">
        <f aca="true" t="shared" si="0" ref="E10:E15">IF(D10=0,0,((C10-D10)/D10))</f>
        <v>0.01754169019251252</v>
      </c>
    </row>
    <row r="11" spans="1:5" ht="13.5">
      <c r="A11" s="329" t="s">
        <v>25</v>
      </c>
      <c r="B11" s="429">
        <v>107</v>
      </c>
      <c r="C11" s="410">
        <v>6580187</v>
      </c>
      <c r="D11" s="410">
        <v>6376815</v>
      </c>
      <c r="E11" s="251">
        <f t="shared" si="0"/>
        <v>0.0318924102392809</v>
      </c>
    </row>
    <row r="12" spans="1:5" ht="13.5">
      <c r="A12" s="329" t="s">
        <v>26</v>
      </c>
      <c r="B12" s="429">
        <v>37</v>
      </c>
      <c r="C12" s="410">
        <v>2019568</v>
      </c>
      <c r="D12" s="410">
        <v>1960716</v>
      </c>
      <c r="E12" s="251">
        <f t="shared" si="0"/>
        <v>0.03001556574231046</v>
      </c>
    </row>
    <row r="13" spans="1:5" ht="13.5">
      <c r="A13" s="329" t="s">
        <v>27</v>
      </c>
      <c r="B13" s="382"/>
      <c r="C13" s="383"/>
      <c r="D13" s="383"/>
      <c r="E13" s="251">
        <f t="shared" si="0"/>
        <v>0</v>
      </c>
    </row>
    <row r="14" spans="1:5" ht="13.5">
      <c r="A14" s="329" t="s">
        <v>28</v>
      </c>
      <c r="B14" s="382"/>
      <c r="C14" s="93"/>
      <c r="D14" s="93"/>
      <c r="E14" s="344">
        <f t="shared" si="0"/>
        <v>0</v>
      </c>
    </row>
    <row r="15" spans="1:5" ht="14.25" thickBot="1">
      <c r="A15" s="89" t="s">
        <v>29</v>
      </c>
      <c r="B15" s="248">
        <f>SUM(B9:B14)</f>
        <v>333</v>
      </c>
      <c r="C15" s="246">
        <f>SUM(C9:C14)</f>
        <v>23499519</v>
      </c>
      <c r="D15" s="246">
        <f>SUM(D9:D14)</f>
        <v>22895609</v>
      </c>
      <c r="E15" s="247">
        <f t="shared" si="0"/>
        <v>0.026376673361254554</v>
      </c>
    </row>
    <row r="16" spans="1:5" ht="13.5" thickBot="1">
      <c r="A16" s="104" t="s">
        <v>53</v>
      </c>
      <c r="B16" s="105"/>
      <c r="C16" s="105"/>
      <c r="D16" s="105"/>
      <c r="E16" s="105"/>
    </row>
    <row r="17" spans="1:5" ht="12.75">
      <c r="A17" s="98" t="s">
        <v>16</v>
      </c>
      <c r="B17" s="99" t="s">
        <v>50</v>
      </c>
      <c r="C17" s="100" t="s">
        <v>51</v>
      </c>
      <c r="D17" s="100"/>
      <c r="E17" s="98" t="s">
        <v>52</v>
      </c>
    </row>
    <row r="18" spans="1:5" ht="13.5" customHeight="1" thickBot="1">
      <c r="A18" s="101" t="s">
        <v>216</v>
      </c>
      <c r="B18" s="334" t="s">
        <v>6</v>
      </c>
      <c r="C18" s="103" t="s">
        <v>217</v>
      </c>
      <c r="D18" s="103" t="s">
        <v>218</v>
      </c>
      <c r="E18" s="101" t="s">
        <v>9</v>
      </c>
    </row>
    <row r="19" spans="1:5" ht="13.5">
      <c r="A19" s="137" t="s">
        <v>23</v>
      </c>
      <c r="B19" s="393">
        <v>67</v>
      </c>
      <c r="C19" s="430">
        <v>6949554</v>
      </c>
      <c r="D19" s="430">
        <v>7015005</v>
      </c>
      <c r="E19" s="251">
        <f>IF(D19=0,0,((C19-D19)/D19))</f>
        <v>-0.009330143029121149</v>
      </c>
    </row>
    <row r="20" spans="1:5" ht="13.5">
      <c r="A20" s="329" t="s">
        <v>24</v>
      </c>
      <c r="B20" s="429">
        <v>57</v>
      </c>
      <c r="C20" s="410">
        <v>5214646</v>
      </c>
      <c r="D20" s="410">
        <v>5021234</v>
      </c>
      <c r="E20" s="251">
        <f aca="true" t="shared" si="1" ref="E20:E25">IF(D20=0,0,((C20-D20)/D20))</f>
        <v>0.038518818282517804</v>
      </c>
    </row>
    <row r="21" spans="1:5" ht="13.5">
      <c r="A21" s="329" t="s">
        <v>25</v>
      </c>
      <c r="B21" s="429">
        <v>50</v>
      </c>
      <c r="C21" s="430">
        <v>3889049</v>
      </c>
      <c r="D21" s="430">
        <v>3770098</v>
      </c>
      <c r="E21" s="251">
        <f t="shared" si="1"/>
        <v>0.03155116922690073</v>
      </c>
    </row>
    <row r="22" spans="1:5" ht="13.5">
      <c r="A22" s="329" t="s">
        <v>26</v>
      </c>
      <c r="B22" s="429">
        <v>23</v>
      </c>
      <c r="C22" s="410">
        <v>1388336</v>
      </c>
      <c r="D22" s="410">
        <v>1335973</v>
      </c>
      <c r="E22" s="251">
        <f t="shared" si="1"/>
        <v>0.039194654382985285</v>
      </c>
    </row>
    <row r="23" spans="1:5" ht="13.5">
      <c r="A23" s="329" t="s">
        <v>27</v>
      </c>
      <c r="B23" s="333"/>
      <c r="C23" s="94"/>
      <c r="D23" s="94"/>
      <c r="E23" s="251">
        <f t="shared" si="1"/>
        <v>0</v>
      </c>
    </row>
    <row r="24" spans="1:5" ht="13.5">
      <c r="A24" s="329" t="s">
        <v>28</v>
      </c>
      <c r="B24" s="333"/>
      <c r="C24" s="93"/>
      <c r="D24" s="93"/>
      <c r="E24" s="344">
        <f t="shared" si="1"/>
        <v>0</v>
      </c>
    </row>
    <row r="25" spans="1:5" ht="14.25" thickBot="1">
      <c r="A25" s="89" t="s">
        <v>29</v>
      </c>
      <c r="B25" s="248">
        <f>SUM(B19:B24)</f>
        <v>197</v>
      </c>
      <c r="C25" s="246">
        <f>SUM(C19:C24)</f>
        <v>17441585</v>
      </c>
      <c r="D25" s="246">
        <f>SUM(D19:D24)</f>
        <v>17142310</v>
      </c>
      <c r="E25" s="247">
        <f t="shared" si="1"/>
        <v>0.017458265542975245</v>
      </c>
    </row>
    <row r="26" spans="1:5" ht="13.5" thickBot="1">
      <c r="A26" s="91" t="s">
        <v>179</v>
      </c>
      <c r="B26" s="91"/>
      <c r="C26" s="91"/>
      <c r="D26" s="91"/>
      <c r="E26" s="91"/>
    </row>
    <row r="27" spans="1:5" ht="12.75">
      <c r="A27" s="98" t="s">
        <v>16</v>
      </c>
      <c r="B27" s="99" t="s">
        <v>50</v>
      </c>
      <c r="C27" s="100" t="s">
        <v>51</v>
      </c>
      <c r="D27" s="100"/>
      <c r="E27" s="98" t="s">
        <v>52</v>
      </c>
    </row>
    <row r="28" spans="1:5" ht="13.5" customHeight="1" thickBot="1">
      <c r="A28" s="101" t="s">
        <v>216</v>
      </c>
      <c r="B28" s="102" t="s">
        <v>6</v>
      </c>
      <c r="C28" s="103" t="s">
        <v>217</v>
      </c>
      <c r="D28" s="103" t="s">
        <v>218</v>
      </c>
      <c r="E28" s="101" t="s">
        <v>9</v>
      </c>
    </row>
    <row r="29" spans="1:5" ht="13.5">
      <c r="A29" s="84" t="s">
        <v>23</v>
      </c>
      <c r="B29" s="249">
        <f aca="true" t="shared" si="2" ref="B29:B34">B9+B19</f>
        <v>142</v>
      </c>
      <c r="C29" s="250">
        <f>C9+(C19*Section1!$K$41)</f>
        <v>12225496.727260092</v>
      </c>
      <c r="D29" s="250">
        <f>D9+(D19*Section1!$K$41)</f>
        <v>12081486.545441791</v>
      </c>
      <c r="E29" s="251">
        <f>IF(D29=0,0,((C29-D29)/D29))</f>
        <v>0.011919905822569018</v>
      </c>
    </row>
    <row r="30" spans="1:5" ht="13.5">
      <c r="A30" s="86" t="s">
        <v>24</v>
      </c>
      <c r="B30" s="252">
        <f t="shared" si="2"/>
        <v>171</v>
      </c>
      <c r="C30" s="253">
        <f>C10+(C20*Section1!$K$41)</f>
        <v>12626794.545445064</v>
      </c>
      <c r="D30" s="253">
        <f>D10+(D20*Section1!$K$41)</f>
        <v>12324423.363627234</v>
      </c>
      <c r="E30" s="251">
        <f aca="true" t="shared" si="3" ref="E30:E35">IF(D30=0,0,((C30-D30)/D30))</f>
        <v>0.024534306628106448</v>
      </c>
    </row>
    <row r="31" spans="1:5" ht="13.5">
      <c r="A31" s="86" t="s">
        <v>25</v>
      </c>
      <c r="B31" s="249">
        <f t="shared" si="2"/>
        <v>157</v>
      </c>
      <c r="C31" s="250">
        <f>C11+(C21*Section1!$K$41)</f>
        <v>9762136.181811111</v>
      </c>
      <c r="D31" s="250">
        <f>D11+(D21*Section1!$K$41)</f>
        <v>9461440.636356782</v>
      </c>
      <c r="E31" s="251">
        <f t="shared" si="3"/>
        <v>0.031781158600611856</v>
      </c>
    </row>
    <row r="32" spans="1:5" ht="13.5">
      <c r="A32" s="86" t="s">
        <v>26</v>
      </c>
      <c r="B32" s="252">
        <f t="shared" si="2"/>
        <v>60</v>
      </c>
      <c r="C32" s="253">
        <f>C12+(C22*Section1!$K$41)</f>
        <v>3155479.2727247486</v>
      </c>
      <c r="D32" s="253">
        <f>D12+(D22*Section1!$K$41)</f>
        <v>3053784.8181793895</v>
      </c>
      <c r="E32" s="251">
        <f t="shared" si="3"/>
        <v>0.033301119954479146</v>
      </c>
    </row>
    <row r="33" spans="1:5" ht="13.5">
      <c r="A33" s="86" t="s">
        <v>27</v>
      </c>
      <c r="B33" s="249">
        <f t="shared" si="2"/>
        <v>0</v>
      </c>
      <c r="C33" s="250">
        <f>C13+(C23*Section1!$K$41)</f>
        <v>0</v>
      </c>
      <c r="D33" s="250">
        <f>D13+(D23*Section1!$K$41)</f>
        <v>0</v>
      </c>
      <c r="E33" s="251">
        <f t="shared" si="3"/>
        <v>0</v>
      </c>
    </row>
    <row r="34" spans="1:5" ht="13.5">
      <c r="A34" s="86" t="s">
        <v>28</v>
      </c>
      <c r="B34" s="252">
        <f t="shared" si="2"/>
        <v>0</v>
      </c>
      <c r="C34" s="253">
        <f>C14+(C24*Section1!$K$41)</f>
        <v>0</v>
      </c>
      <c r="D34" s="253">
        <f>D14+(D24*Section1!$K$41)</f>
        <v>0</v>
      </c>
      <c r="E34" s="344">
        <f t="shared" si="3"/>
        <v>0</v>
      </c>
    </row>
    <row r="35" spans="1:5" ht="14.25" thickBot="1">
      <c r="A35" s="89" t="s">
        <v>29</v>
      </c>
      <c r="B35" s="248">
        <f>SUM(B29:B34)</f>
        <v>530</v>
      </c>
      <c r="C35" s="246">
        <f>SUM(C29:C34)</f>
        <v>37769906.72724102</v>
      </c>
      <c r="D35" s="246">
        <f>SUM(D29:D34)</f>
        <v>36921135.363605194</v>
      </c>
      <c r="E35" s="247">
        <f t="shared" si="3"/>
        <v>0.022988766604195354</v>
      </c>
    </row>
  </sheetData>
  <sheetProtection sheet="1" objects="1" scenarios="1"/>
  <printOptions horizontalCentered="1" verticalCentered="1"/>
  <pageMargins left="0.5" right="0.5" top="0.5" bottom="0.5" header="0.5" footer="0.5"/>
  <pageSetup fitToHeight="1" fitToWidth="1" horizontalDpi="300" verticalDpi="300" orientation="landscape"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D80"/>
  <sheetViews>
    <sheetView zoomScalePageLayoutView="0" workbookViewId="0" topLeftCell="A1">
      <pane ySplit="5" topLeftCell="A48" activePane="bottomLeft" state="frozen"/>
      <selection pane="topLeft" activeCell="A1" sqref="A1"/>
      <selection pane="bottomLeft" activeCell="E6" sqref="E6"/>
    </sheetView>
  </sheetViews>
  <sheetFormatPr defaultColWidth="9.140625" defaultRowHeight="12.75"/>
  <cols>
    <col min="1" max="1" width="4.7109375" style="110" customWidth="1"/>
    <col min="2" max="2" width="8.7109375" style="110" customWidth="1"/>
    <col min="3" max="3" width="1.57421875" style="110" customWidth="1"/>
    <col min="4" max="4" width="8.00390625" style="110" customWidth="1"/>
    <col min="5" max="16" width="6.7109375" style="110" customWidth="1"/>
    <col min="17" max="17" width="9.140625" style="110" customWidth="1"/>
    <col min="18" max="29" width="6.7109375" style="110" customWidth="1"/>
    <col min="30" max="16384" width="9.140625" style="110" customWidth="1"/>
  </cols>
  <sheetData>
    <row r="1" spans="1:16" ht="17.25" thickBot="1" thickTop="1">
      <c r="A1" s="67" t="s">
        <v>219</v>
      </c>
      <c r="B1" s="67"/>
      <c r="C1" s="67"/>
      <c r="D1" s="67"/>
      <c r="E1" s="67"/>
      <c r="F1" s="67"/>
      <c r="G1" s="67"/>
      <c r="H1" s="67"/>
      <c r="I1" s="67"/>
      <c r="J1" s="67"/>
      <c r="K1" s="67"/>
      <c r="L1" s="109"/>
      <c r="M1" s="109"/>
      <c r="N1" s="109"/>
      <c r="O1" s="109"/>
      <c r="P1" s="109"/>
    </row>
    <row r="2" spans="1:16" ht="32.25" customHeight="1" thickBot="1" thickTop="1">
      <c r="A2" s="357" t="s">
        <v>205</v>
      </c>
      <c r="B2" s="138"/>
      <c r="C2" s="138"/>
      <c r="D2" s="138"/>
      <c r="E2" s="138"/>
      <c r="F2" s="138"/>
      <c r="G2" s="138"/>
      <c r="H2" s="138"/>
      <c r="I2" s="138"/>
      <c r="J2" s="138"/>
      <c r="K2" s="138"/>
      <c r="L2" s="138"/>
      <c r="M2" s="138"/>
      <c r="N2" s="138"/>
      <c r="O2" s="138"/>
      <c r="P2" s="138"/>
    </row>
    <row r="3" spans="1:18" ht="13.5" thickBot="1">
      <c r="A3" s="112" t="s">
        <v>54</v>
      </c>
      <c r="B3" s="111"/>
      <c r="C3" s="111"/>
      <c r="D3" s="112"/>
      <c r="E3" s="112"/>
      <c r="F3" s="112"/>
      <c r="G3" s="112"/>
      <c r="H3" s="112"/>
      <c r="I3" s="112"/>
      <c r="J3" s="112"/>
      <c r="K3" s="112"/>
      <c r="L3" s="112"/>
      <c r="M3" s="112"/>
      <c r="N3" s="112"/>
      <c r="O3" s="112"/>
      <c r="P3" s="112"/>
      <c r="R3" s="110" t="s">
        <v>55</v>
      </c>
    </row>
    <row r="4" spans="1:29" ht="15.75">
      <c r="A4" s="113"/>
      <c r="B4" s="114" t="s">
        <v>56</v>
      </c>
      <c r="C4" s="114"/>
      <c r="D4" s="115"/>
      <c r="E4" s="116" t="s">
        <v>57</v>
      </c>
      <c r="F4" s="116"/>
      <c r="G4" s="116"/>
      <c r="H4" s="116"/>
      <c r="I4" s="116"/>
      <c r="J4" s="117"/>
      <c r="K4" s="116" t="s">
        <v>58</v>
      </c>
      <c r="L4" s="116"/>
      <c r="M4" s="116"/>
      <c r="N4" s="116"/>
      <c r="O4" s="116"/>
      <c r="P4" s="117"/>
      <c r="R4" s="116" t="s">
        <v>57</v>
      </c>
      <c r="S4" s="116"/>
      <c r="T4" s="116"/>
      <c r="U4" s="116"/>
      <c r="V4" s="116"/>
      <c r="W4" s="117"/>
      <c r="X4" s="116" t="s">
        <v>58</v>
      </c>
      <c r="Y4" s="116"/>
      <c r="Z4" s="116"/>
      <c r="AA4" s="116"/>
      <c r="AB4" s="116"/>
      <c r="AC4" s="117"/>
    </row>
    <row r="5" spans="1:29" ht="16.5" thickBot="1">
      <c r="A5" s="118"/>
      <c r="B5" s="119" t="s">
        <v>59</v>
      </c>
      <c r="C5" s="119"/>
      <c r="D5" s="120"/>
      <c r="E5" s="121" t="s">
        <v>60</v>
      </c>
      <c r="F5" s="122" t="s">
        <v>61</v>
      </c>
      <c r="G5" s="122" t="s">
        <v>62</v>
      </c>
      <c r="H5" s="122" t="s">
        <v>63</v>
      </c>
      <c r="I5" s="122" t="s">
        <v>64</v>
      </c>
      <c r="J5" s="123" t="s">
        <v>65</v>
      </c>
      <c r="K5" s="121" t="s">
        <v>60</v>
      </c>
      <c r="L5" s="122" t="s">
        <v>61</v>
      </c>
      <c r="M5" s="122" t="s">
        <v>62</v>
      </c>
      <c r="N5" s="122" t="s">
        <v>63</v>
      </c>
      <c r="O5" s="122" t="s">
        <v>64</v>
      </c>
      <c r="P5" s="123" t="s">
        <v>65</v>
      </c>
      <c r="R5" s="121" t="s">
        <v>60</v>
      </c>
      <c r="S5" s="122" t="s">
        <v>61</v>
      </c>
      <c r="T5" s="122" t="s">
        <v>62</v>
      </c>
      <c r="U5" s="122" t="s">
        <v>63</v>
      </c>
      <c r="V5" s="122" t="s">
        <v>64</v>
      </c>
      <c r="W5" s="123" t="s">
        <v>65</v>
      </c>
      <c r="X5" s="121" t="s">
        <v>60</v>
      </c>
      <c r="Y5" s="122" t="s">
        <v>61</v>
      </c>
      <c r="Z5" s="122" t="s">
        <v>62</v>
      </c>
      <c r="AA5" s="122" t="s">
        <v>63</v>
      </c>
      <c r="AB5" s="122" t="s">
        <v>64</v>
      </c>
      <c r="AC5" s="123" t="s">
        <v>65</v>
      </c>
    </row>
    <row r="6" spans="1:29" ht="14.25" thickBot="1">
      <c r="A6" s="124" t="s">
        <v>66</v>
      </c>
      <c r="B6" s="125" t="s">
        <v>67</v>
      </c>
      <c r="C6" s="125"/>
      <c r="D6" s="126"/>
      <c r="E6" s="394"/>
      <c r="F6" s="394">
        <v>0</v>
      </c>
      <c r="G6" s="394">
        <v>0</v>
      </c>
      <c r="H6" s="394">
        <v>0</v>
      </c>
      <c r="I6" s="394">
        <v>0</v>
      </c>
      <c r="J6" s="426">
        <v>0</v>
      </c>
      <c r="K6" s="394">
        <v>0</v>
      </c>
      <c r="L6" s="394">
        <v>0</v>
      </c>
      <c r="M6" s="394">
        <v>0</v>
      </c>
      <c r="N6" s="394">
        <v>0</v>
      </c>
      <c r="O6" s="394">
        <v>0</v>
      </c>
      <c r="P6" s="426">
        <v>0</v>
      </c>
      <c r="Q6" s="127">
        <v>270000</v>
      </c>
      <c r="R6" s="273">
        <f aca="true" t="shared" si="0" ref="R6:R29">E6*$Q6</f>
        <v>0</v>
      </c>
      <c r="S6" s="273">
        <f aca="true" t="shared" si="1" ref="S6:S29">F6*$Q6</f>
        <v>0</v>
      </c>
      <c r="T6" s="273">
        <f aca="true" t="shared" si="2" ref="T6:T29">G6*$Q6</f>
        <v>0</v>
      </c>
      <c r="U6" s="273">
        <f aca="true" t="shared" si="3" ref="U6:U29">H6*$Q6</f>
        <v>0</v>
      </c>
      <c r="V6" s="273">
        <f aca="true" t="shared" si="4" ref="V6:V29">I6*$Q6</f>
        <v>0</v>
      </c>
      <c r="W6" s="273">
        <f aca="true" t="shared" si="5" ref="W6:W29">J6*$Q6</f>
        <v>0</v>
      </c>
      <c r="X6" s="273">
        <f aca="true" t="shared" si="6" ref="X6:X29">K6*$Q6</f>
        <v>0</v>
      </c>
      <c r="Y6" s="273">
        <f aca="true" t="shared" si="7" ref="Y6:Y29">L6*$Q6</f>
        <v>0</v>
      </c>
      <c r="Z6" s="273">
        <f aca="true" t="shared" si="8" ref="Z6:Z29">M6*$Q6</f>
        <v>0</v>
      </c>
      <c r="AA6" s="273">
        <f aca="true" t="shared" si="9" ref="AA6:AA29">N6*$Q6</f>
        <v>0</v>
      </c>
      <c r="AB6" s="273">
        <f aca="true" t="shared" si="10" ref="AB6:AB29">O6*$Q6</f>
        <v>0</v>
      </c>
      <c r="AC6" s="273">
        <f aca="true" t="shared" si="11" ref="AC6:AC29">P6*$Q6</f>
        <v>0</v>
      </c>
    </row>
    <row r="7" spans="1:29" ht="14.25" thickBot="1">
      <c r="A7" s="124" t="s">
        <v>68</v>
      </c>
      <c r="B7" s="128">
        <f aca="true" t="shared" si="12" ref="B7:B29">D8+1</f>
        <v>265000</v>
      </c>
      <c r="C7" s="129" t="s">
        <v>69</v>
      </c>
      <c r="D7" s="130">
        <f aca="true" t="shared" si="13" ref="D7:D30">B7+4999</f>
        <v>269999</v>
      </c>
      <c r="E7" s="424">
        <v>0</v>
      </c>
      <c r="F7" s="424">
        <v>0</v>
      </c>
      <c r="G7" s="424">
        <v>0</v>
      </c>
      <c r="H7" s="424">
        <v>0</v>
      </c>
      <c r="I7" s="424">
        <v>0</v>
      </c>
      <c r="J7" s="427">
        <v>0</v>
      </c>
      <c r="K7" s="424">
        <v>0</v>
      </c>
      <c r="L7" s="424">
        <v>0</v>
      </c>
      <c r="M7" s="394">
        <v>0</v>
      </c>
      <c r="N7" s="424">
        <v>0</v>
      </c>
      <c r="O7" s="424">
        <v>0</v>
      </c>
      <c r="P7" s="427">
        <v>0</v>
      </c>
      <c r="Q7" s="127">
        <f aca="true" t="shared" si="14" ref="Q7:Q29">Q8+5000</f>
        <v>267500</v>
      </c>
      <c r="R7" s="273">
        <f t="shared" si="0"/>
        <v>0</v>
      </c>
      <c r="S7" s="273">
        <f t="shared" si="1"/>
        <v>0</v>
      </c>
      <c r="T7" s="273">
        <f t="shared" si="2"/>
        <v>0</v>
      </c>
      <c r="U7" s="273">
        <f t="shared" si="3"/>
        <v>0</v>
      </c>
      <c r="V7" s="273">
        <f t="shared" si="4"/>
        <v>0</v>
      </c>
      <c r="W7" s="273">
        <f t="shared" si="5"/>
        <v>0</v>
      </c>
      <c r="X7" s="273">
        <f t="shared" si="6"/>
        <v>0</v>
      </c>
      <c r="Y7" s="273">
        <f t="shared" si="7"/>
        <v>0</v>
      </c>
      <c r="Z7" s="273">
        <f t="shared" si="8"/>
        <v>0</v>
      </c>
      <c r="AA7" s="273">
        <f t="shared" si="9"/>
        <v>0</v>
      </c>
      <c r="AB7" s="273">
        <f t="shared" si="10"/>
        <v>0</v>
      </c>
      <c r="AC7" s="273">
        <f t="shared" si="11"/>
        <v>0</v>
      </c>
    </row>
    <row r="8" spans="1:29" ht="14.25" thickBot="1">
      <c r="A8" s="124" t="s">
        <v>70</v>
      </c>
      <c r="B8" s="128">
        <f t="shared" si="12"/>
        <v>260000</v>
      </c>
      <c r="C8" s="129" t="s">
        <v>69</v>
      </c>
      <c r="D8" s="130">
        <f t="shared" si="13"/>
        <v>264999</v>
      </c>
      <c r="E8" s="424">
        <v>0</v>
      </c>
      <c r="F8" s="424">
        <v>0</v>
      </c>
      <c r="G8" s="424">
        <v>0</v>
      </c>
      <c r="H8" s="424">
        <v>0</v>
      </c>
      <c r="I8" s="424">
        <v>0</v>
      </c>
      <c r="J8" s="427">
        <v>0</v>
      </c>
      <c r="K8" s="424">
        <v>0</v>
      </c>
      <c r="L8" s="424">
        <v>0</v>
      </c>
      <c r="M8" s="394">
        <v>0</v>
      </c>
      <c r="N8" s="424">
        <v>0</v>
      </c>
      <c r="O8" s="424">
        <v>0</v>
      </c>
      <c r="P8" s="427">
        <v>0</v>
      </c>
      <c r="Q8" s="127">
        <f t="shared" si="14"/>
        <v>262500</v>
      </c>
      <c r="R8" s="273">
        <f t="shared" si="0"/>
        <v>0</v>
      </c>
      <c r="S8" s="273">
        <f t="shared" si="1"/>
        <v>0</v>
      </c>
      <c r="T8" s="273">
        <f t="shared" si="2"/>
        <v>0</v>
      </c>
      <c r="U8" s="273">
        <f t="shared" si="3"/>
        <v>0</v>
      </c>
      <c r="V8" s="273">
        <f t="shared" si="4"/>
        <v>0</v>
      </c>
      <c r="W8" s="273">
        <f t="shared" si="5"/>
        <v>0</v>
      </c>
      <c r="X8" s="273">
        <f t="shared" si="6"/>
        <v>0</v>
      </c>
      <c r="Y8" s="273">
        <f t="shared" si="7"/>
        <v>0</v>
      </c>
      <c r="Z8" s="273">
        <f t="shared" si="8"/>
        <v>0</v>
      </c>
      <c r="AA8" s="273">
        <f t="shared" si="9"/>
        <v>0</v>
      </c>
      <c r="AB8" s="273">
        <f t="shared" si="10"/>
        <v>0</v>
      </c>
      <c r="AC8" s="273">
        <f t="shared" si="11"/>
        <v>0</v>
      </c>
    </row>
    <row r="9" spans="1:29" ht="14.25" thickBot="1">
      <c r="A9" s="124" t="s">
        <v>71</v>
      </c>
      <c r="B9" s="128">
        <f t="shared" si="12"/>
        <v>255000</v>
      </c>
      <c r="C9" s="129" t="s">
        <v>69</v>
      </c>
      <c r="D9" s="130">
        <f t="shared" si="13"/>
        <v>259999</v>
      </c>
      <c r="E9" s="424">
        <v>0</v>
      </c>
      <c r="F9" s="424">
        <v>0</v>
      </c>
      <c r="G9" s="424">
        <v>0</v>
      </c>
      <c r="H9" s="424">
        <v>0</v>
      </c>
      <c r="I9" s="424">
        <v>0</v>
      </c>
      <c r="J9" s="427">
        <v>0</v>
      </c>
      <c r="K9" s="424">
        <v>0</v>
      </c>
      <c r="L9" s="424">
        <v>0</v>
      </c>
      <c r="M9" s="394">
        <v>0</v>
      </c>
      <c r="N9" s="424">
        <v>0</v>
      </c>
      <c r="O9" s="424">
        <v>0</v>
      </c>
      <c r="P9" s="427">
        <v>0</v>
      </c>
      <c r="Q9" s="127">
        <f t="shared" si="14"/>
        <v>257500</v>
      </c>
      <c r="R9" s="273">
        <f t="shared" si="0"/>
        <v>0</v>
      </c>
      <c r="S9" s="273">
        <f t="shared" si="1"/>
        <v>0</v>
      </c>
      <c r="T9" s="273">
        <f t="shared" si="2"/>
        <v>0</v>
      </c>
      <c r="U9" s="273">
        <f t="shared" si="3"/>
        <v>0</v>
      </c>
      <c r="V9" s="273">
        <f t="shared" si="4"/>
        <v>0</v>
      </c>
      <c r="W9" s="273">
        <f t="shared" si="5"/>
        <v>0</v>
      </c>
      <c r="X9" s="273">
        <f t="shared" si="6"/>
        <v>0</v>
      </c>
      <c r="Y9" s="273">
        <f t="shared" si="7"/>
        <v>0</v>
      </c>
      <c r="Z9" s="273">
        <f t="shared" si="8"/>
        <v>0</v>
      </c>
      <c r="AA9" s="273">
        <f t="shared" si="9"/>
        <v>0</v>
      </c>
      <c r="AB9" s="273">
        <f t="shared" si="10"/>
        <v>0</v>
      </c>
      <c r="AC9" s="273">
        <f t="shared" si="11"/>
        <v>0</v>
      </c>
    </row>
    <row r="10" spans="1:29" ht="14.25" thickBot="1">
      <c r="A10" s="124" t="s">
        <v>72</v>
      </c>
      <c r="B10" s="128">
        <f t="shared" si="12"/>
        <v>250000</v>
      </c>
      <c r="C10" s="129" t="s">
        <v>69</v>
      </c>
      <c r="D10" s="130">
        <f t="shared" si="13"/>
        <v>254999</v>
      </c>
      <c r="E10" s="424">
        <v>0</v>
      </c>
      <c r="F10" s="424">
        <v>0</v>
      </c>
      <c r="G10" s="424">
        <v>0</v>
      </c>
      <c r="H10" s="424">
        <v>0</v>
      </c>
      <c r="I10" s="424">
        <v>0</v>
      </c>
      <c r="J10" s="427">
        <v>0</v>
      </c>
      <c r="K10" s="424">
        <v>0</v>
      </c>
      <c r="L10" s="424">
        <v>0</v>
      </c>
      <c r="M10" s="394">
        <v>0</v>
      </c>
      <c r="N10" s="424">
        <v>0</v>
      </c>
      <c r="O10" s="424">
        <v>0</v>
      </c>
      <c r="P10" s="427">
        <v>0</v>
      </c>
      <c r="Q10" s="127">
        <f t="shared" si="14"/>
        <v>252500</v>
      </c>
      <c r="R10" s="273">
        <f t="shared" si="0"/>
        <v>0</v>
      </c>
      <c r="S10" s="273">
        <f t="shared" si="1"/>
        <v>0</v>
      </c>
      <c r="T10" s="273">
        <f t="shared" si="2"/>
        <v>0</v>
      </c>
      <c r="U10" s="273">
        <f t="shared" si="3"/>
        <v>0</v>
      </c>
      <c r="V10" s="273">
        <f t="shared" si="4"/>
        <v>0</v>
      </c>
      <c r="W10" s="273">
        <f t="shared" si="5"/>
        <v>0</v>
      </c>
      <c r="X10" s="273">
        <f t="shared" si="6"/>
        <v>0</v>
      </c>
      <c r="Y10" s="273">
        <f t="shared" si="7"/>
        <v>0</v>
      </c>
      <c r="Z10" s="273">
        <f t="shared" si="8"/>
        <v>0</v>
      </c>
      <c r="AA10" s="273">
        <f t="shared" si="9"/>
        <v>0</v>
      </c>
      <c r="AB10" s="273">
        <f t="shared" si="10"/>
        <v>0</v>
      </c>
      <c r="AC10" s="273">
        <f t="shared" si="11"/>
        <v>0</v>
      </c>
    </row>
    <row r="11" spans="1:29" ht="14.25" thickBot="1">
      <c r="A11" s="124" t="s">
        <v>73</v>
      </c>
      <c r="B11" s="128">
        <f t="shared" si="12"/>
        <v>245000</v>
      </c>
      <c r="C11" s="129" t="s">
        <v>69</v>
      </c>
      <c r="D11" s="130">
        <f t="shared" si="13"/>
        <v>249999</v>
      </c>
      <c r="E11" s="424">
        <v>0</v>
      </c>
      <c r="F11" s="424">
        <v>0</v>
      </c>
      <c r="G11" s="424">
        <v>0</v>
      </c>
      <c r="H11" s="424">
        <v>0</v>
      </c>
      <c r="I11" s="424">
        <v>0</v>
      </c>
      <c r="J11" s="427">
        <v>0</v>
      </c>
      <c r="K11" s="424">
        <v>1</v>
      </c>
      <c r="L11" s="424">
        <v>0</v>
      </c>
      <c r="M11" s="394">
        <v>0</v>
      </c>
      <c r="N11" s="424">
        <v>0</v>
      </c>
      <c r="O11" s="424">
        <v>0</v>
      </c>
      <c r="P11" s="427">
        <v>0</v>
      </c>
      <c r="Q11" s="127">
        <f t="shared" si="14"/>
        <v>247500</v>
      </c>
      <c r="R11" s="273">
        <f t="shared" si="0"/>
        <v>0</v>
      </c>
      <c r="S11" s="273">
        <f t="shared" si="1"/>
        <v>0</v>
      </c>
      <c r="T11" s="273">
        <f t="shared" si="2"/>
        <v>0</v>
      </c>
      <c r="U11" s="273">
        <f t="shared" si="3"/>
        <v>0</v>
      </c>
      <c r="V11" s="273">
        <f t="shared" si="4"/>
        <v>0</v>
      </c>
      <c r="W11" s="273">
        <f t="shared" si="5"/>
        <v>0</v>
      </c>
      <c r="X11" s="273">
        <f t="shared" si="6"/>
        <v>247500</v>
      </c>
      <c r="Y11" s="273">
        <f t="shared" si="7"/>
        <v>0</v>
      </c>
      <c r="Z11" s="273">
        <f t="shared" si="8"/>
        <v>0</v>
      </c>
      <c r="AA11" s="273">
        <f t="shared" si="9"/>
        <v>0</v>
      </c>
      <c r="AB11" s="273">
        <f t="shared" si="10"/>
        <v>0</v>
      </c>
      <c r="AC11" s="273">
        <f t="shared" si="11"/>
        <v>0</v>
      </c>
    </row>
    <row r="12" spans="1:29" ht="14.25" thickBot="1">
      <c r="A12" s="124" t="s">
        <v>74</v>
      </c>
      <c r="B12" s="128">
        <f t="shared" si="12"/>
        <v>240000</v>
      </c>
      <c r="C12" s="129" t="s">
        <v>69</v>
      </c>
      <c r="D12" s="130">
        <f t="shared" si="13"/>
        <v>244999</v>
      </c>
      <c r="E12" s="424">
        <v>0</v>
      </c>
      <c r="F12" s="424">
        <v>0</v>
      </c>
      <c r="G12" s="424">
        <v>0</v>
      </c>
      <c r="H12" s="424">
        <v>0</v>
      </c>
      <c r="I12" s="424">
        <v>0</v>
      </c>
      <c r="J12" s="427">
        <v>0</v>
      </c>
      <c r="K12" s="424">
        <v>0</v>
      </c>
      <c r="L12" s="424">
        <v>0</v>
      </c>
      <c r="M12" s="394">
        <v>0</v>
      </c>
      <c r="N12" s="424">
        <v>0</v>
      </c>
      <c r="O12" s="424">
        <v>0</v>
      </c>
      <c r="P12" s="427">
        <v>0</v>
      </c>
      <c r="Q12" s="127">
        <f t="shared" si="14"/>
        <v>242500</v>
      </c>
      <c r="R12" s="273">
        <f t="shared" si="0"/>
        <v>0</v>
      </c>
      <c r="S12" s="273">
        <f t="shared" si="1"/>
        <v>0</v>
      </c>
      <c r="T12" s="273">
        <f t="shared" si="2"/>
        <v>0</v>
      </c>
      <c r="U12" s="273">
        <f t="shared" si="3"/>
        <v>0</v>
      </c>
      <c r="V12" s="273">
        <f t="shared" si="4"/>
        <v>0</v>
      </c>
      <c r="W12" s="273">
        <f t="shared" si="5"/>
        <v>0</v>
      </c>
      <c r="X12" s="273">
        <f t="shared" si="6"/>
        <v>0</v>
      </c>
      <c r="Y12" s="273">
        <f t="shared" si="7"/>
        <v>0</v>
      </c>
      <c r="Z12" s="273">
        <f t="shared" si="8"/>
        <v>0</v>
      </c>
      <c r="AA12" s="273">
        <f t="shared" si="9"/>
        <v>0</v>
      </c>
      <c r="AB12" s="273">
        <f t="shared" si="10"/>
        <v>0</v>
      </c>
      <c r="AC12" s="273">
        <f t="shared" si="11"/>
        <v>0</v>
      </c>
    </row>
    <row r="13" spans="1:29" ht="14.25" thickBot="1">
      <c r="A13" s="124" t="s">
        <v>75</v>
      </c>
      <c r="B13" s="128">
        <f t="shared" si="12"/>
        <v>235000</v>
      </c>
      <c r="C13" s="129" t="s">
        <v>69</v>
      </c>
      <c r="D13" s="130">
        <f t="shared" si="13"/>
        <v>239999</v>
      </c>
      <c r="E13" s="424">
        <v>0</v>
      </c>
      <c r="F13" s="424">
        <v>0</v>
      </c>
      <c r="G13" s="424">
        <v>0</v>
      </c>
      <c r="H13" s="424">
        <v>0</v>
      </c>
      <c r="I13" s="424">
        <v>0</v>
      </c>
      <c r="J13" s="427">
        <v>0</v>
      </c>
      <c r="K13" s="424">
        <v>0</v>
      </c>
      <c r="L13" s="424">
        <v>0</v>
      </c>
      <c r="M13" s="394">
        <v>0</v>
      </c>
      <c r="N13" s="424">
        <v>0</v>
      </c>
      <c r="O13" s="424">
        <v>0</v>
      </c>
      <c r="P13" s="427">
        <v>0</v>
      </c>
      <c r="Q13" s="127">
        <f t="shared" si="14"/>
        <v>237500</v>
      </c>
      <c r="R13" s="273">
        <f t="shared" si="0"/>
        <v>0</v>
      </c>
      <c r="S13" s="273">
        <f t="shared" si="1"/>
        <v>0</v>
      </c>
      <c r="T13" s="273">
        <f t="shared" si="2"/>
        <v>0</v>
      </c>
      <c r="U13" s="273">
        <f t="shared" si="3"/>
        <v>0</v>
      </c>
      <c r="V13" s="273">
        <f t="shared" si="4"/>
        <v>0</v>
      </c>
      <c r="W13" s="273">
        <f t="shared" si="5"/>
        <v>0</v>
      </c>
      <c r="X13" s="273">
        <f t="shared" si="6"/>
        <v>0</v>
      </c>
      <c r="Y13" s="273">
        <f t="shared" si="7"/>
        <v>0</v>
      </c>
      <c r="Z13" s="273">
        <f t="shared" si="8"/>
        <v>0</v>
      </c>
      <c r="AA13" s="273">
        <f t="shared" si="9"/>
        <v>0</v>
      </c>
      <c r="AB13" s="273">
        <f t="shared" si="10"/>
        <v>0</v>
      </c>
      <c r="AC13" s="273">
        <f t="shared" si="11"/>
        <v>0</v>
      </c>
    </row>
    <row r="14" spans="1:29" ht="14.25" thickBot="1">
      <c r="A14" s="124" t="s">
        <v>76</v>
      </c>
      <c r="B14" s="128">
        <f t="shared" si="12"/>
        <v>230000</v>
      </c>
      <c r="C14" s="129" t="s">
        <v>69</v>
      </c>
      <c r="D14" s="130">
        <f t="shared" si="13"/>
        <v>234999</v>
      </c>
      <c r="E14" s="424">
        <v>0</v>
      </c>
      <c r="F14" s="424">
        <v>0</v>
      </c>
      <c r="G14" s="424">
        <v>0</v>
      </c>
      <c r="H14" s="424">
        <v>0</v>
      </c>
      <c r="I14" s="424">
        <v>0</v>
      </c>
      <c r="J14" s="427">
        <v>0</v>
      </c>
      <c r="K14" s="424">
        <v>0</v>
      </c>
      <c r="L14" s="424">
        <v>0</v>
      </c>
      <c r="M14" s="394">
        <v>0</v>
      </c>
      <c r="N14" s="424">
        <v>0</v>
      </c>
      <c r="O14" s="424">
        <v>0</v>
      </c>
      <c r="P14" s="427">
        <v>0</v>
      </c>
      <c r="Q14" s="127">
        <f t="shared" si="14"/>
        <v>232500</v>
      </c>
      <c r="R14" s="273">
        <f t="shared" si="0"/>
        <v>0</v>
      </c>
      <c r="S14" s="273">
        <f t="shared" si="1"/>
        <v>0</v>
      </c>
      <c r="T14" s="273">
        <f t="shared" si="2"/>
        <v>0</v>
      </c>
      <c r="U14" s="273">
        <f t="shared" si="3"/>
        <v>0</v>
      </c>
      <c r="V14" s="273">
        <f t="shared" si="4"/>
        <v>0</v>
      </c>
      <c r="W14" s="273">
        <f t="shared" si="5"/>
        <v>0</v>
      </c>
      <c r="X14" s="273">
        <f t="shared" si="6"/>
        <v>0</v>
      </c>
      <c r="Y14" s="273">
        <f t="shared" si="7"/>
        <v>0</v>
      </c>
      <c r="Z14" s="273">
        <f t="shared" si="8"/>
        <v>0</v>
      </c>
      <c r="AA14" s="273">
        <f t="shared" si="9"/>
        <v>0</v>
      </c>
      <c r="AB14" s="273">
        <f t="shared" si="10"/>
        <v>0</v>
      </c>
      <c r="AC14" s="273">
        <f t="shared" si="11"/>
        <v>0</v>
      </c>
    </row>
    <row r="15" spans="1:29" ht="14.25" thickBot="1">
      <c r="A15" s="124" t="s">
        <v>77</v>
      </c>
      <c r="B15" s="128">
        <f t="shared" si="12"/>
        <v>225000</v>
      </c>
      <c r="C15" s="129" t="s">
        <v>69</v>
      </c>
      <c r="D15" s="130">
        <f t="shared" si="13"/>
        <v>229999</v>
      </c>
      <c r="E15" s="424">
        <v>0</v>
      </c>
      <c r="F15" s="424">
        <v>0</v>
      </c>
      <c r="G15" s="424">
        <v>0</v>
      </c>
      <c r="H15" s="424">
        <v>0</v>
      </c>
      <c r="I15" s="424">
        <v>0</v>
      </c>
      <c r="J15" s="427">
        <v>0</v>
      </c>
      <c r="K15" s="424">
        <v>0</v>
      </c>
      <c r="L15" s="424">
        <v>0</v>
      </c>
      <c r="M15" s="394">
        <v>0</v>
      </c>
      <c r="N15" s="424">
        <v>0</v>
      </c>
      <c r="O15" s="424">
        <v>0</v>
      </c>
      <c r="P15" s="427">
        <v>0</v>
      </c>
      <c r="Q15" s="127">
        <f t="shared" si="14"/>
        <v>227500</v>
      </c>
      <c r="R15" s="273">
        <f t="shared" si="0"/>
        <v>0</v>
      </c>
      <c r="S15" s="273">
        <f t="shared" si="1"/>
        <v>0</v>
      </c>
      <c r="T15" s="273">
        <f t="shared" si="2"/>
        <v>0</v>
      </c>
      <c r="U15" s="273">
        <f t="shared" si="3"/>
        <v>0</v>
      </c>
      <c r="V15" s="273">
        <f t="shared" si="4"/>
        <v>0</v>
      </c>
      <c r="W15" s="273">
        <f t="shared" si="5"/>
        <v>0</v>
      </c>
      <c r="X15" s="273">
        <f t="shared" si="6"/>
        <v>0</v>
      </c>
      <c r="Y15" s="273">
        <f t="shared" si="7"/>
        <v>0</v>
      </c>
      <c r="Z15" s="273">
        <f t="shared" si="8"/>
        <v>0</v>
      </c>
      <c r="AA15" s="273">
        <f t="shared" si="9"/>
        <v>0</v>
      </c>
      <c r="AB15" s="273">
        <f t="shared" si="10"/>
        <v>0</v>
      </c>
      <c r="AC15" s="273">
        <f t="shared" si="11"/>
        <v>0</v>
      </c>
    </row>
    <row r="16" spans="1:29" ht="14.25" thickBot="1">
      <c r="A16" s="124" t="s">
        <v>78</v>
      </c>
      <c r="B16" s="128">
        <f t="shared" si="12"/>
        <v>220000</v>
      </c>
      <c r="C16" s="129" t="s">
        <v>69</v>
      </c>
      <c r="D16" s="130">
        <f t="shared" si="13"/>
        <v>224999</v>
      </c>
      <c r="E16" s="424">
        <v>0</v>
      </c>
      <c r="F16" s="424">
        <v>0</v>
      </c>
      <c r="G16" s="424">
        <v>0</v>
      </c>
      <c r="H16" s="424">
        <v>0</v>
      </c>
      <c r="I16" s="424">
        <v>0</v>
      </c>
      <c r="J16" s="427">
        <v>0</v>
      </c>
      <c r="K16" s="424">
        <v>0</v>
      </c>
      <c r="L16" s="424">
        <v>0</v>
      </c>
      <c r="M16" s="394">
        <v>0</v>
      </c>
      <c r="N16" s="424">
        <v>0</v>
      </c>
      <c r="O16" s="424">
        <v>0</v>
      </c>
      <c r="P16" s="427">
        <v>0</v>
      </c>
      <c r="Q16" s="127">
        <f t="shared" si="14"/>
        <v>222500</v>
      </c>
      <c r="R16" s="273">
        <f t="shared" si="0"/>
        <v>0</v>
      </c>
      <c r="S16" s="273">
        <f t="shared" si="1"/>
        <v>0</v>
      </c>
      <c r="T16" s="273">
        <f t="shared" si="2"/>
        <v>0</v>
      </c>
      <c r="U16" s="273">
        <f t="shared" si="3"/>
        <v>0</v>
      </c>
      <c r="V16" s="273">
        <f t="shared" si="4"/>
        <v>0</v>
      </c>
      <c r="W16" s="273">
        <f t="shared" si="5"/>
        <v>0</v>
      </c>
      <c r="X16" s="273">
        <f t="shared" si="6"/>
        <v>0</v>
      </c>
      <c r="Y16" s="273">
        <f t="shared" si="7"/>
        <v>0</v>
      </c>
      <c r="Z16" s="273">
        <f t="shared" si="8"/>
        <v>0</v>
      </c>
      <c r="AA16" s="273">
        <f t="shared" si="9"/>
        <v>0</v>
      </c>
      <c r="AB16" s="273">
        <f t="shared" si="10"/>
        <v>0</v>
      </c>
      <c r="AC16" s="273">
        <f t="shared" si="11"/>
        <v>0</v>
      </c>
    </row>
    <row r="17" spans="1:29" ht="14.25" thickBot="1">
      <c r="A17" s="124" t="s">
        <v>79</v>
      </c>
      <c r="B17" s="128">
        <f t="shared" si="12"/>
        <v>215000</v>
      </c>
      <c r="C17" s="129" t="s">
        <v>69</v>
      </c>
      <c r="D17" s="130">
        <f t="shared" si="13"/>
        <v>219999</v>
      </c>
      <c r="E17" s="424">
        <v>0</v>
      </c>
      <c r="F17" s="424">
        <v>0</v>
      </c>
      <c r="G17" s="424">
        <v>0</v>
      </c>
      <c r="H17" s="424">
        <v>0</v>
      </c>
      <c r="I17" s="424">
        <v>0</v>
      </c>
      <c r="J17" s="427">
        <v>0</v>
      </c>
      <c r="K17" s="424">
        <v>0</v>
      </c>
      <c r="L17" s="424">
        <v>0</v>
      </c>
      <c r="M17" s="394">
        <v>0</v>
      </c>
      <c r="N17" s="424">
        <v>0</v>
      </c>
      <c r="O17" s="424">
        <v>0</v>
      </c>
      <c r="P17" s="427">
        <v>0</v>
      </c>
      <c r="Q17" s="127">
        <f t="shared" si="14"/>
        <v>217500</v>
      </c>
      <c r="R17" s="273">
        <f t="shared" si="0"/>
        <v>0</v>
      </c>
      <c r="S17" s="273">
        <f t="shared" si="1"/>
        <v>0</v>
      </c>
      <c r="T17" s="273">
        <f t="shared" si="2"/>
        <v>0</v>
      </c>
      <c r="U17" s="273">
        <f t="shared" si="3"/>
        <v>0</v>
      </c>
      <c r="V17" s="273">
        <f t="shared" si="4"/>
        <v>0</v>
      </c>
      <c r="W17" s="273">
        <f t="shared" si="5"/>
        <v>0</v>
      </c>
      <c r="X17" s="273">
        <f t="shared" si="6"/>
        <v>0</v>
      </c>
      <c r="Y17" s="273">
        <f t="shared" si="7"/>
        <v>0</v>
      </c>
      <c r="Z17" s="273">
        <f t="shared" si="8"/>
        <v>0</v>
      </c>
      <c r="AA17" s="273">
        <f t="shared" si="9"/>
        <v>0</v>
      </c>
      <c r="AB17" s="273">
        <f t="shared" si="10"/>
        <v>0</v>
      </c>
      <c r="AC17" s="273">
        <f t="shared" si="11"/>
        <v>0</v>
      </c>
    </row>
    <row r="18" spans="1:29" ht="14.25" thickBot="1">
      <c r="A18" s="124" t="s">
        <v>80</v>
      </c>
      <c r="B18" s="128">
        <f t="shared" si="12"/>
        <v>210000</v>
      </c>
      <c r="C18" s="129" t="s">
        <v>69</v>
      </c>
      <c r="D18" s="130">
        <f t="shared" si="13"/>
        <v>214999</v>
      </c>
      <c r="E18" s="424">
        <v>0</v>
      </c>
      <c r="F18" s="424">
        <v>0</v>
      </c>
      <c r="G18" s="424">
        <v>0</v>
      </c>
      <c r="H18" s="424">
        <v>0</v>
      </c>
      <c r="I18" s="424">
        <v>0</v>
      </c>
      <c r="J18" s="427">
        <v>0</v>
      </c>
      <c r="K18" s="424">
        <v>0</v>
      </c>
      <c r="L18" s="424">
        <v>0</v>
      </c>
      <c r="M18" s="394">
        <v>0</v>
      </c>
      <c r="N18" s="424">
        <v>0</v>
      </c>
      <c r="O18" s="424">
        <v>0</v>
      </c>
      <c r="P18" s="427">
        <v>0</v>
      </c>
      <c r="Q18" s="127">
        <f t="shared" si="14"/>
        <v>212500</v>
      </c>
      <c r="R18" s="273">
        <f t="shared" si="0"/>
        <v>0</v>
      </c>
      <c r="S18" s="273">
        <f t="shared" si="1"/>
        <v>0</v>
      </c>
      <c r="T18" s="273">
        <f t="shared" si="2"/>
        <v>0</v>
      </c>
      <c r="U18" s="273">
        <f t="shared" si="3"/>
        <v>0</v>
      </c>
      <c r="V18" s="273">
        <f t="shared" si="4"/>
        <v>0</v>
      </c>
      <c r="W18" s="273">
        <f t="shared" si="5"/>
        <v>0</v>
      </c>
      <c r="X18" s="273">
        <f t="shared" si="6"/>
        <v>0</v>
      </c>
      <c r="Y18" s="273">
        <f t="shared" si="7"/>
        <v>0</v>
      </c>
      <c r="Z18" s="273">
        <f t="shared" si="8"/>
        <v>0</v>
      </c>
      <c r="AA18" s="273">
        <f t="shared" si="9"/>
        <v>0</v>
      </c>
      <c r="AB18" s="273">
        <f t="shared" si="10"/>
        <v>0</v>
      </c>
      <c r="AC18" s="273">
        <f t="shared" si="11"/>
        <v>0</v>
      </c>
    </row>
    <row r="19" spans="1:29" ht="14.25" thickBot="1">
      <c r="A19" s="124" t="s">
        <v>81</v>
      </c>
      <c r="B19" s="128">
        <f t="shared" si="12"/>
        <v>205000</v>
      </c>
      <c r="C19" s="129" t="s">
        <v>69</v>
      </c>
      <c r="D19" s="130">
        <f t="shared" si="13"/>
        <v>209999</v>
      </c>
      <c r="E19" s="424">
        <v>0</v>
      </c>
      <c r="F19" s="424">
        <v>0</v>
      </c>
      <c r="G19" s="424">
        <v>0</v>
      </c>
      <c r="H19" s="424">
        <v>0</v>
      </c>
      <c r="I19" s="424">
        <v>0</v>
      </c>
      <c r="J19" s="427">
        <v>0</v>
      </c>
      <c r="K19" s="424">
        <v>0</v>
      </c>
      <c r="L19" s="424">
        <v>0</v>
      </c>
      <c r="M19" s="394">
        <v>0</v>
      </c>
      <c r="N19" s="424">
        <v>0</v>
      </c>
      <c r="O19" s="424">
        <v>0</v>
      </c>
      <c r="P19" s="427">
        <v>0</v>
      </c>
      <c r="Q19" s="127">
        <f t="shared" si="14"/>
        <v>207500</v>
      </c>
      <c r="R19" s="273">
        <f t="shared" si="0"/>
        <v>0</v>
      </c>
      <c r="S19" s="273">
        <f t="shared" si="1"/>
        <v>0</v>
      </c>
      <c r="T19" s="273">
        <f t="shared" si="2"/>
        <v>0</v>
      </c>
      <c r="U19" s="273">
        <f t="shared" si="3"/>
        <v>0</v>
      </c>
      <c r="V19" s="273">
        <f t="shared" si="4"/>
        <v>0</v>
      </c>
      <c r="W19" s="273">
        <f t="shared" si="5"/>
        <v>0</v>
      </c>
      <c r="X19" s="273">
        <f t="shared" si="6"/>
        <v>0</v>
      </c>
      <c r="Y19" s="273">
        <f t="shared" si="7"/>
        <v>0</v>
      </c>
      <c r="Z19" s="273">
        <f t="shared" si="8"/>
        <v>0</v>
      </c>
      <c r="AA19" s="273">
        <f t="shared" si="9"/>
        <v>0</v>
      </c>
      <c r="AB19" s="273">
        <f t="shared" si="10"/>
        <v>0</v>
      </c>
      <c r="AC19" s="273">
        <f t="shared" si="11"/>
        <v>0</v>
      </c>
    </row>
    <row r="20" spans="1:29" ht="14.25" thickBot="1">
      <c r="A20" s="124" t="s">
        <v>82</v>
      </c>
      <c r="B20" s="128">
        <f t="shared" si="12"/>
        <v>200000</v>
      </c>
      <c r="C20" s="129" t="s">
        <v>69</v>
      </c>
      <c r="D20" s="130">
        <f t="shared" si="13"/>
        <v>204999</v>
      </c>
      <c r="E20" s="424">
        <v>0</v>
      </c>
      <c r="F20" s="424">
        <v>0</v>
      </c>
      <c r="G20" s="424">
        <v>0</v>
      </c>
      <c r="H20" s="424">
        <v>0</v>
      </c>
      <c r="I20" s="424">
        <v>0</v>
      </c>
      <c r="J20" s="427">
        <v>0</v>
      </c>
      <c r="K20" s="424">
        <v>0</v>
      </c>
      <c r="L20" s="424">
        <v>0</v>
      </c>
      <c r="M20" s="394">
        <v>0</v>
      </c>
      <c r="N20" s="424">
        <v>0</v>
      </c>
      <c r="O20" s="424">
        <v>0</v>
      </c>
      <c r="P20" s="427">
        <v>0</v>
      </c>
      <c r="Q20" s="127">
        <f t="shared" si="14"/>
        <v>202500</v>
      </c>
      <c r="R20" s="273">
        <f t="shared" si="0"/>
        <v>0</v>
      </c>
      <c r="S20" s="273">
        <f t="shared" si="1"/>
        <v>0</v>
      </c>
      <c r="T20" s="273">
        <f t="shared" si="2"/>
        <v>0</v>
      </c>
      <c r="U20" s="273">
        <f t="shared" si="3"/>
        <v>0</v>
      </c>
      <c r="V20" s="273">
        <f t="shared" si="4"/>
        <v>0</v>
      </c>
      <c r="W20" s="273">
        <f t="shared" si="5"/>
        <v>0</v>
      </c>
      <c r="X20" s="273">
        <f t="shared" si="6"/>
        <v>0</v>
      </c>
      <c r="Y20" s="273">
        <f t="shared" si="7"/>
        <v>0</v>
      </c>
      <c r="Z20" s="273">
        <f t="shared" si="8"/>
        <v>0</v>
      </c>
      <c r="AA20" s="273">
        <f t="shared" si="9"/>
        <v>0</v>
      </c>
      <c r="AB20" s="273">
        <f t="shared" si="10"/>
        <v>0</v>
      </c>
      <c r="AC20" s="273">
        <f t="shared" si="11"/>
        <v>0</v>
      </c>
    </row>
    <row r="21" spans="1:29" ht="14.25" thickBot="1">
      <c r="A21" s="124" t="s">
        <v>83</v>
      </c>
      <c r="B21" s="128">
        <f t="shared" si="12"/>
        <v>195000</v>
      </c>
      <c r="C21" s="129" t="s">
        <v>69</v>
      </c>
      <c r="D21" s="130">
        <f t="shared" si="13"/>
        <v>199999</v>
      </c>
      <c r="E21" s="424">
        <v>0</v>
      </c>
      <c r="F21" s="424">
        <v>0</v>
      </c>
      <c r="G21" s="424">
        <v>0</v>
      </c>
      <c r="H21" s="424">
        <v>0</v>
      </c>
      <c r="I21" s="424">
        <v>0</v>
      </c>
      <c r="J21" s="427">
        <v>0</v>
      </c>
      <c r="K21" s="424">
        <v>1</v>
      </c>
      <c r="L21" s="424">
        <v>0</v>
      </c>
      <c r="M21" s="394">
        <v>0</v>
      </c>
      <c r="N21" s="424">
        <v>0</v>
      </c>
      <c r="O21" s="424">
        <v>0</v>
      </c>
      <c r="P21" s="427">
        <v>0</v>
      </c>
      <c r="Q21" s="127">
        <f t="shared" si="14"/>
        <v>197500</v>
      </c>
      <c r="R21" s="273">
        <f t="shared" si="0"/>
        <v>0</v>
      </c>
      <c r="S21" s="273">
        <f t="shared" si="1"/>
        <v>0</v>
      </c>
      <c r="T21" s="273">
        <f t="shared" si="2"/>
        <v>0</v>
      </c>
      <c r="U21" s="273">
        <f t="shared" si="3"/>
        <v>0</v>
      </c>
      <c r="V21" s="273">
        <f t="shared" si="4"/>
        <v>0</v>
      </c>
      <c r="W21" s="273">
        <f t="shared" si="5"/>
        <v>0</v>
      </c>
      <c r="X21" s="273">
        <f t="shared" si="6"/>
        <v>197500</v>
      </c>
      <c r="Y21" s="273">
        <f t="shared" si="7"/>
        <v>0</v>
      </c>
      <c r="Z21" s="273">
        <f t="shared" si="8"/>
        <v>0</v>
      </c>
      <c r="AA21" s="273">
        <f t="shared" si="9"/>
        <v>0</v>
      </c>
      <c r="AB21" s="273">
        <f t="shared" si="10"/>
        <v>0</v>
      </c>
      <c r="AC21" s="273">
        <f t="shared" si="11"/>
        <v>0</v>
      </c>
    </row>
    <row r="22" spans="1:29" ht="14.25" thickBot="1">
      <c r="A22" s="124" t="s">
        <v>84</v>
      </c>
      <c r="B22" s="128">
        <f t="shared" si="12"/>
        <v>190000</v>
      </c>
      <c r="C22" s="129" t="s">
        <v>69</v>
      </c>
      <c r="D22" s="130">
        <f t="shared" si="13"/>
        <v>194999</v>
      </c>
      <c r="E22" s="424">
        <v>0</v>
      </c>
      <c r="F22" s="424">
        <v>0</v>
      </c>
      <c r="G22" s="424">
        <v>0</v>
      </c>
      <c r="H22" s="424">
        <v>0</v>
      </c>
      <c r="I22" s="424">
        <v>0</v>
      </c>
      <c r="J22" s="427">
        <v>0</v>
      </c>
      <c r="K22" s="424">
        <v>0</v>
      </c>
      <c r="L22" s="424">
        <v>0</v>
      </c>
      <c r="M22" s="394">
        <v>0</v>
      </c>
      <c r="N22" s="424">
        <v>0</v>
      </c>
      <c r="O22" s="424">
        <v>0</v>
      </c>
      <c r="P22" s="427">
        <v>0</v>
      </c>
      <c r="Q22" s="127">
        <f t="shared" si="14"/>
        <v>192500</v>
      </c>
      <c r="R22" s="273">
        <f t="shared" si="0"/>
        <v>0</v>
      </c>
      <c r="S22" s="273">
        <f t="shared" si="1"/>
        <v>0</v>
      </c>
      <c r="T22" s="273">
        <f t="shared" si="2"/>
        <v>0</v>
      </c>
      <c r="U22" s="273">
        <f t="shared" si="3"/>
        <v>0</v>
      </c>
      <c r="V22" s="273">
        <f t="shared" si="4"/>
        <v>0</v>
      </c>
      <c r="W22" s="273">
        <f t="shared" si="5"/>
        <v>0</v>
      </c>
      <c r="X22" s="273">
        <f t="shared" si="6"/>
        <v>0</v>
      </c>
      <c r="Y22" s="273">
        <f t="shared" si="7"/>
        <v>0</v>
      </c>
      <c r="Z22" s="273">
        <f t="shared" si="8"/>
        <v>0</v>
      </c>
      <c r="AA22" s="273">
        <f t="shared" si="9"/>
        <v>0</v>
      </c>
      <c r="AB22" s="273">
        <f t="shared" si="10"/>
        <v>0</v>
      </c>
      <c r="AC22" s="273">
        <f t="shared" si="11"/>
        <v>0</v>
      </c>
    </row>
    <row r="23" spans="1:29" ht="14.25" thickBot="1">
      <c r="A23" s="124" t="s">
        <v>85</v>
      </c>
      <c r="B23" s="128">
        <f t="shared" si="12"/>
        <v>185000</v>
      </c>
      <c r="C23" s="129" t="s">
        <v>69</v>
      </c>
      <c r="D23" s="130">
        <f t="shared" si="13"/>
        <v>189999</v>
      </c>
      <c r="E23" s="424">
        <v>0</v>
      </c>
      <c r="F23" s="424">
        <v>0</v>
      </c>
      <c r="G23" s="424">
        <v>0</v>
      </c>
      <c r="H23" s="424">
        <v>0</v>
      </c>
      <c r="I23" s="424">
        <v>0</v>
      </c>
      <c r="J23" s="427">
        <v>0</v>
      </c>
      <c r="K23" s="424">
        <v>1</v>
      </c>
      <c r="L23" s="424">
        <v>0</v>
      </c>
      <c r="M23" s="394">
        <v>0</v>
      </c>
      <c r="N23" s="424">
        <v>0</v>
      </c>
      <c r="O23" s="424">
        <v>0</v>
      </c>
      <c r="P23" s="427">
        <v>0</v>
      </c>
      <c r="Q23" s="127">
        <f t="shared" si="14"/>
        <v>187500</v>
      </c>
      <c r="R23" s="273">
        <f t="shared" si="0"/>
        <v>0</v>
      </c>
      <c r="S23" s="273">
        <f t="shared" si="1"/>
        <v>0</v>
      </c>
      <c r="T23" s="273">
        <f t="shared" si="2"/>
        <v>0</v>
      </c>
      <c r="U23" s="273">
        <f t="shared" si="3"/>
        <v>0</v>
      </c>
      <c r="V23" s="273">
        <f t="shared" si="4"/>
        <v>0</v>
      </c>
      <c r="W23" s="273">
        <f t="shared" si="5"/>
        <v>0</v>
      </c>
      <c r="X23" s="273">
        <f t="shared" si="6"/>
        <v>187500</v>
      </c>
      <c r="Y23" s="273">
        <f t="shared" si="7"/>
        <v>0</v>
      </c>
      <c r="Z23" s="273">
        <f t="shared" si="8"/>
        <v>0</v>
      </c>
      <c r="AA23" s="273">
        <f t="shared" si="9"/>
        <v>0</v>
      </c>
      <c r="AB23" s="273">
        <f t="shared" si="10"/>
        <v>0</v>
      </c>
      <c r="AC23" s="273">
        <f t="shared" si="11"/>
        <v>0</v>
      </c>
    </row>
    <row r="24" spans="1:29" ht="14.25" thickBot="1">
      <c r="A24" s="124" t="s">
        <v>86</v>
      </c>
      <c r="B24" s="128">
        <f t="shared" si="12"/>
        <v>180000</v>
      </c>
      <c r="C24" s="129" t="s">
        <v>69</v>
      </c>
      <c r="D24" s="130">
        <f t="shared" si="13"/>
        <v>184999</v>
      </c>
      <c r="E24" s="424">
        <v>0</v>
      </c>
      <c r="F24" s="424">
        <v>0</v>
      </c>
      <c r="G24" s="424">
        <v>0</v>
      </c>
      <c r="H24" s="424">
        <v>0</v>
      </c>
      <c r="I24" s="424">
        <v>0</v>
      </c>
      <c r="J24" s="427">
        <v>0</v>
      </c>
      <c r="K24" s="424">
        <v>1</v>
      </c>
      <c r="L24" s="424">
        <v>0</v>
      </c>
      <c r="M24" s="394">
        <v>0</v>
      </c>
      <c r="N24" s="424">
        <v>0</v>
      </c>
      <c r="O24" s="424">
        <v>0</v>
      </c>
      <c r="P24" s="427">
        <v>0</v>
      </c>
      <c r="Q24" s="127">
        <f t="shared" si="14"/>
        <v>182500</v>
      </c>
      <c r="R24" s="273">
        <f t="shared" si="0"/>
        <v>0</v>
      </c>
      <c r="S24" s="273">
        <f t="shared" si="1"/>
        <v>0</v>
      </c>
      <c r="T24" s="273">
        <f t="shared" si="2"/>
        <v>0</v>
      </c>
      <c r="U24" s="273">
        <f t="shared" si="3"/>
        <v>0</v>
      </c>
      <c r="V24" s="273">
        <f t="shared" si="4"/>
        <v>0</v>
      </c>
      <c r="W24" s="273">
        <f t="shared" si="5"/>
        <v>0</v>
      </c>
      <c r="X24" s="273">
        <f t="shared" si="6"/>
        <v>182500</v>
      </c>
      <c r="Y24" s="273">
        <f t="shared" si="7"/>
        <v>0</v>
      </c>
      <c r="Z24" s="273">
        <f t="shared" si="8"/>
        <v>0</v>
      </c>
      <c r="AA24" s="273">
        <f t="shared" si="9"/>
        <v>0</v>
      </c>
      <c r="AB24" s="273">
        <f t="shared" si="10"/>
        <v>0</v>
      </c>
      <c r="AC24" s="273">
        <f t="shared" si="11"/>
        <v>0</v>
      </c>
    </row>
    <row r="25" spans="1:29" ht="14.25" thickBot="1">
      <c r="A25" s="124" t="s">
        <v>87</v>
      </c>
      <c r="B25" s="128">
        <f t="shared" si="12"/>
        <v>175000</v>
      </c>
      <c r="C25" s="129" t="s">
        <v>69</v>
      </c>
      <c r="D25" s="130">
        <f t="shared" si="13"/>
        <v>179999</v>
      </c>
      <c r="E25" s="424">
        <v>1</v>
      </c>
      <c r="F25" s="424">
        <v>0</v>
      </c>
      <c r="G25" s="424">
        <v>0</v>
      </c>
      <c r="H25" s="424">
        <v>0</v>
      </c>
      <c r="I25" s="424">
        <v>0</v>
      </c>
      <c r="J25" s="427">
        <v>0</v>
      </c>
      <c r="K25" s="424">
        <v>0</v>
      </c>
      <c r="L25" s="424">
        <v>0</v>
      </c>
      <c r="M25" s="394">
        <v>0</v>
      </c>
      <c r="N25" s="424">
        <v>0</v>
      </c>
      <c r="O25" s="424">
        <v>0</v>
      </c>
      <c r="P25" s="427">
        <v>0</v>
      </c>
      <c r="Q25" s="127">
        <f t="shared" si="14"/>
        <v>177500</v>
      </c>
      <c r="R25" s="273">
        <f t="shared" si="0"/>
        <v>177500</v>
      </c>
      <c r="S25" s="273">
        <f t="shared" si="1"/>
        <v>0</v>
      </c>
      <c r="T25" s="273">
        <f t="shared" si="2"/>
        <v>0</v>
      </c>
      <c r="U25" s="273">
        <f t="shared" si="3"/>
        <v>0</v>
      </c>
      <c r="V25" s="273">
        <f t="shared" si="4"/>
        <v>0</v>
      </c>
      <c r="W25" s="273">
        <f t="shared" si="5"/>
        <v>0</v>
      </c>
      <c r="X25" s="273">
        <f t="shared" si="6"/>
        <v>0</v>
      </c>
      <c r="Y25" s="273">
        <f t="shared" si="7"/>
        <v>0</v>
      </c>
      <c r="Z25" s="273">
        <f t="shared" si="8"/>
        <v>0</v>
      </c>
      <c r="AA25" s="273">
        <f t="shared" si="9"/>
        <v>0</v>
      </c>
      <c r="AB25" s="273">
        <f t="shared" si="10"/>
        <v>0</v>
      </c>
      <c r="AC25" s="273">
        <f t="shared" si="11"/>
        <v>0</v>
      </c>
    </row>
    <row r="26" spans="1:29" ht="14.25" thickBot="1">
      <c r="A26" s="124" t="s">
        <v>88</v>
      </c>
      <c r="B26" s="128">
        <f t="shared" si="12"/>
        <v>170000</v>
      </c>
      <c r="C26" s="129" t="s">
        <v>69</v>
      </c>
      <c r="D26" s="130">
        <f t="shared" si="13"/>
        <v>174999</v>
      </c>
      <c r="E26" s="424">
        <v>0</v>
      </c>
      <c r="F26" s="424">
        <v>0</v>
      </c>
      <c r="G26" s="424">
        <v>0</v>
      </c>
      <c r="H26" s="424">
        <v>0</v>
      </c>
      <c r="I26" s="424">
        <v>0</v>
      </c>
      <c r="J26" s="427">
        <v>0</v>
      </c>
      <c r="K26" s="424">
        <v>0</v>
      </c>
      <c r="L26" s="424">
        <v>0</v>
      </c>
      <c r="M26" s="394">
        <v>0</v>
      </c>
      <c r="N26" s="424">
        <v>0</v>
      </c>
      <c r="O26" s="424">
        <v>0</v>
      </c>
      <c r="P26" s="427">
        <v>0</v>
      </c>
      <c r="Q26" s="127">
        <f t="shared" si="14"/>
        <v>172500</v>
      </c>
      <c r="R26" s="273">
        <f t="shared" si="0"/>
        <v>0</v>
      </c>
      <c r="S26" s="273">
        <f t="shared" si="1"/>
        <v>0</v>
      </c>
      <c r="T26" s="273">
        <f t="shared" si="2"/>
        <v>0</v>
      </c>
      <c r="U26" s="273">
        <f t="shared" si="3"/>
        <v>0</v>
      </c>
      <c r="V26" s="273">
        <f t="shared" si="4"/>
        <v>0</v>
      </c>
      <c r="W26" s="273">
        <f t="shared" si="5"/>
        <v>0</v>
      </c>
      <c r="X26" s="273">
        <f t="shared" si="6"/>
        <v>0</v>
      </c>
      <c r="Y26" s="273">
        <f t="shared" si="7"/>
        <v>0</v>
      </c>
      <c r="Z26" s="273">
        <f t="shared" si="8"/>
        <v>0</v>
      </c>
      <c r="AA26" s="273">
        <f t="shared" si="9"/>
        <v>0</v>
      </c>
      <c r="AB26" s="273">
        <f t="shared" si="10"/>
        <v>0</v>
      </c>
      <c r="AC26" s="273">
        <f t="shared" si="11"/>
        <v>0</v>
      </c>
    </row>
    <row r="27" spans="1:29" ht="14.25" thickBot="1">
      <c r="A27" s="124" t="s">
        <v>89</v>
      </c>
      <c r="B27" s="128">
        <f t="shared" si="12"/>
        <v>165000</v>
      </c>
      <c r="C27" s="129" t="s">
        <v>69</v>
      </c>
      <c r="D27" s="130">
        <f t="shared" si="13"/>
        <v>169999</v>
      </c>
      <c r="E27" s="424">
        <v>0</v>
      </c>
      <c r="F27" s="424">
        <v>0</v>
      </c>
      <c r="G27" s="424">
        <v>0</v>
      </c>
      <c r="H27" s="424">
        <v>0</v>
      </c>
      <c r="I27" s="424">
        <v>0</v>
      </c>
      <c r="J27" s="427">
        <v>0</v>
      </c>
      <c r="K27" s="424">
        <v>0</v>
      </c>
      <c r="L27" s="424">
        <v>0</v>
      </c>
      <c r="M27" s="394">
        <v>0</v>
      </c>
      <c r="N27" s="424">
        <v>0</v>
      </c>
      <c r="O27" s="424">
        <v>0</v>
      </c>
      <c r="P27" s="427">
        <v>0</v>
      </c>
      <c r="Q27" s="127">
        <f t="shared" si="14"/>
        <v>167500</v>
      </c>
      <c r="R27" s="273">
        <f t="shared" si="0"/>
        <v>0</v>
      </c>
      <c r="S27" s="273">
        <f t="shared" si="1"/>
        <v>0</v>
      </c>
      <c r="T27" s="273">
        <f t="shared" si="2"/>
        <v>0</v>
      </c>
      <c r="U27" s="273">
        <f t="shared" si="3"/>
        <v>0</v>
      </c>
      <c r="V27" s="273">
        <f t="shared" si="4"/>
        <v>0</v>
      </c>
      <c r="W27" s="273">
        <f t="shared" si="5"/>
        <v>0</v>
      </c>
      <c r="X27" s="273">
        <f t="shared" si="6"/>
        <v>0</v>
      </c>
      <c r="Y27" s="273">
        <f t="shared" si="7"/>
        <v>0</v>
      </c>
      <c r="Z27" s="273">
        <f t="shared" si="8"/>
        <v>0</v>
      </c>
      <c r="AA27" s="273">
        <f t="shared" si="9"/>
        <v>0</v>
      </c>
      <c r="AB27" s="273">
        <f t="shared" si="10"/>
        <v>0</v>
      </c>
      <c r="AC27" s="273">
        <f t="shared" si="11"/>
        <v>0</v>
      </c>
    </row>
    <row r="28" spans="1:29" ht="14.25" thickBot="1">
      <c r="A28" s="124" t="s">
        <v>90</v>
      </c>
      <c r="B28" s="128">
        <f t="shared" si="12"/>
        <v>160000</v>
      </c>
      <c r="C28" s="129" t="s">
        <v>69</v>
      </c>
      <c r="D28" s="130">
        <f t="shared" si="13"/>
        <v>164999</v>
      </c>
      <c r="E28" s="424">
        <v>0</v>
      </c>
      <c r="F28" s="424">
        <v>0</v>
      </c>
      <c r="G28" s="424">
        <v>0</v>
      </c>
      <c r="H28" s="424">
        <v>0</v>
      </c>
      <c r="I28" s="424">
        <v>0</v>
      </c>
      <c r="J28" s="427">
        <v>0</v>
      </c>
      <c r="K28" s="424">
        <v>1</v>
      </c>
      <c r="L28" s="424">
        <v>0</v>
      </c>
      <c r="M28" s="394">
        <v>0</v>
      </c>
      <c r="N28" s="424">
        <v>0</v>
      </c>
      <c r="O28" s="424">
        <v>0</v>
      </c>
      <c r="P28" s="427">
        <v>0</v>
      </c>
      <c r="Q28" s="127">
        <f t="shared" si="14"/>
        <v>162500</v>
      </c>
      <c r="R28" s="273">
        <f t="shared" si="0"/>
        <v>0</v>
      </c>
      <c r="S28" s="273">
        <f t="shared" si="1"/>
        <v>0</v>
      </c>
      <c r="T28" s="273">
        <f t="shared" si="2"/>
        <v>0</v>
      </c>
      <c r="U28" s="273">
        <f t="shared" si="3"/>
        <v>0</v>
      </c>
      <c r="V28" s="273">
        <f t="shared" si="4"/>
        <v>0</v>
      </c>
      <c r="W28" s="273">
        <f t="shared" si="5"/>
        <v>0</v>
      </c>
      <c r="X28" s="273">
        <f t="shared" si="6"/>
        <v>162500</v>
      </c>
      <c r="Y28" s="273">
        <f t="shared" si="7"/>
        <v>0</v>
      </c>
      <c r="Z28" s="273">
        <f t="shared" si="8"/>
        <v>0</v>
      </c>
      <c r="AA28" s="273">
        <f t="shared" si="9"/>
        <v>0</v>
      </c>
      <c r="AB28" s="273">
        <f t="shared" si="10"/>
        <v>0</v>
      </c>
      <c r="AC28" s="273">
        <f t="shared" si="11"/>
        <v>0</v>
      </c>
    </row>
    <row r="29" spans="1:29" ht="14.25" thickBot="1">
      <c r="A29" s="124" t="s">
        <v>91</v>
      </c>
      <c r="B29" s="128">
        <f t="shared" si="12"/>
        <v>155000</v>
      </c>
      <c r="C29" s="129" t="s">
        <v>69</v>
      </c>
      <c r="D29" s="130">
        <f t="shared" si="13"/>
        <v>159999</v>
      </c>
      <c r="E29" s="424">
        <v>1</v>
      </c>
      <c r="F29" s="424">
        <v>0</v>
      </c>
      <c r="G29" s="424">
        <v>0</v>
      </c>
      <c r="H29" s="424">
        <v>0</v>
      </c>
      <c r="I29" s="424">
        <v>0</v>
      </c>
      <c r="J29" s="427">
        <v>0</v>
      </c>
      <c r="K29" s="424">
        <v>0</v>
      </c>
      <c r="L29" s="424">
        <v>0</v>
      </c>
      <c r="M29" s="394">
        <v>0</v>
      </c>
      <c r="N29" s="424">
        <v>0</v>
      </c>
      <c r="O29" s="424">
        <v>0</v>
      </c>
      <c r="P29" s="427">
        <v>0</v>
      </c>
      <c r="Q29" s="127">
        <f t="shared" si="14"/>
        <v>157500</v>
      </c>
      <c r="R29" s="273">
        <f t="shared" si="0"/>
        <v>157500</v>
      </c>
      <c r="S29" s="273">
        <f t="shared" si="1"/>
        <v>0</v>
      </c>
      <c r="T29" s="273">
        <f t="shared" si="2"/>
        <v>0</v>
      </c>
      <c r="U29" s="273">
        <f t="shared" si="3"/>
        <v>0</v>
      </c>
      <c r="V29" s="273">
        <f t="shared" si="4"/>
        <v>0</v>
      </c>
      <c r="W29" s="273">
        <f t="shared" si="5"/>
        <v>0</v>
      </c>
      <c r="X29" s="273">
        <f t="shared" si="6"/>
        <v>0</v>
      </c>
      <c r="Y29" s="273">
        <f t="shared" si="7"/>
        <v>0</v>
      </c>
      <c r="Z29" s="273">
        <f t="shared" si="8"/>
        <v>0</v>
      </c>
      <c r="AA29" s="273">
        <f t="shared" si="9"/>
        <v>0</v>
      </c>
      <c r="AB29" s="273">
        <f t="shared" si="10"/>
        <v>0</v>
      </c>
      <c r="AC29" s="273">
        <f t="shared" si="11"/>
        <v>0</v>
      </c>
    </row>
    <row r="30" spans="1:30" ht="14.25" thickBot="1">
      <c r="A30" s="124" t="s">
        <v>92</v>
      </c>
      <c r="B30" s="128">
        <v>150000</v>
      </c>
      <c r="C30" s="129" t="s">
        <v>69</v>
      </c>
      <c r="D30" s="130">
        <f t="shared" si="13"/>
        <v>154999</v>
      </c>
      <c r="E30" s="424">
        <v>2</v>
      </c>
      <c r="F30" s="424">
        <v>0</v>
      </c>
      <c r="G30" s="424">
        <v>0</v>
      </c>
      <c r="H30" s="424">
        <v>0</v>
      </c>
      <c r="I30" s="424">
        <v>0</v>
      </c>
      <c r="J30" s="427">
        <v>0</v>
      </c>
      <c r="K30" s="424">
        <v>0</v>
      </c>
      <c r="L30" s="424">
        <v>0</v>
      </c>
      <c r="M30" s="394">
        <v>0</v>
      </c>
      <c r="N30" s="424">
        <v>0</v>
      </c>
      <c r="O30" s="424">
        <v>0</v>
      </c>
      <c r="P30" s="427">
        <v>0</v>
      </c>
      <c r="Q30" s="127">
        <f>Q31+5000</f>
        <v>152500</v>
      </c>
      <c r="R30" s="273">
        <f aca="true" t="shared" si="15" ref="R30:W30">E30*$Q30</f>
        <v>305000</v>
      </c>
      <c r="S30" s="273">
        <f t="shared" si="15"/>
        <v>0</v>
      </c>
      <c r="T30" s="273">
        <f t="shared" si="15"/>
        <v>0</v>
      </c>
      <c r="U30" s="273">
        <f t="shared" si="15"/>
        <v>0</v>
      </c>
      <c r="V30" s="273">
        <f t="shared" si="15"/>
        <v>0</v>
      </c>
      <c r="W30" s="273">
        <f t="shared" si="15"/>
        <v>0</v>
      </c>
      <c r="X30" s="273">
        <f aca="true" t="shared" si="16" ref="X30:AC30">K30*$Q30</f>
        <v>0</v>
      </c>
      <c r="Y30" s="273">
        <f t="shared" si="16"/>
        <v>0</v>
      </c>
      <c r="Z30" s="273">
        <f t="shared" si="16"/>
        <v>0</v>
      </c>
      <c r="AA30" s="273">
        <f t="shared" si="16"/>
        <v>0</v>
      </c>
      <c r="AB30" s="273">
        <f t="shared" si="16"/>
        <v>0</v>
      </c>
      <c r="AC30" s="273">
        <f t="shared" si="16"/>
        <v>0</v>
      </c>
      <c r="AD30" s="272"/>
    </row>
    <row r="31" spans="1:30" ht="14.25" thickBot="1">
      <c r="A31" s="124" t="s">
        <v>93</v>
      </c>
      <c r="B31" s="128">
        <v>145000</v>
      </c>
      <c r="C31" s="129" t="s">
        <v>69</v>
      </c>
      <c r="D31" s="130">
        <v>149999</v>
      </c>
      <c r="E31" s="424">
        <v>0</v>
      </c>
      <c r="F31" s="424">
        <v>0</v>
      </c>
      <c r="G31" s="424">
        <v>0</v>
      </c>
      <c r="H31" s="424">
        <v>0</v>
      </c>
      <c r="I31" s="424">
        <v>0</v>
      </c>
      <c r="J31" s="427">
        <v>0</v>
      </c>
      <c r="K31" s="424">
        <v>0</v>
      </c>
      <c r="L31" s="424">
        <v>0</v>
      </c>
      <c r="M31" s="394">
        <v>0</v>
      </c>
      <c r="N31" s="424">
        <v>0</v>
      </c>
      <c r="O31" s="424">
        <v>0</v>
      </c>
      <c r="P31" s="427">
        <v>0</v>
      </c>
      <c r="Q31" s="127">
        <v>147500</v>
      </c>
      <c r="R31" s="273">
        <f aca="true" t="shared" si="17" ref="R31:W31">E31*$Q31</f>
        <v>0</v>
      </c>
      <c r="S31" s="273">
        <f t="shared" si="17"/>
        <v>0</v>
      </c>
      <c r="T31" s="273">
        <f t="shared" si="17"/>
        <v>0</v>
      </c>
      <c r="U31" s="273">
        <f t="shared" si="17"/>
        <v>0</v>
      </c>
      <c r="V31" s="273">
        <f t="shared" si="17"/>
        <v>0</v>
      </c>
      <c r="W31" s="273">
        <f t="shared" si="17"/>
        <v>0</v>
      </c>
      <c r="X31" s="273">
        <f aca="true" t="shared" si="18" ref="X31:AC40">K31*$Q31</f>
        <v>0</v>
      </c>
      <c r="Y31" s="273">
        <f t="shared" si="18"/>
        <v>0</v>
      </c>
      <c r="Z31" s="273">
        <f t="shared" si="18"/>
        <v>0</v>
      </c>
      <c r="AA31" s="273">
        <f t="shared" si="18"/>
        <v>0</v>
      </c>
      <c r="AB31" s="273">
        <f t="shared" si="18"/>
        <v>0</v>
      </c>
      <c r="AC31" s="273">
        <f t="shared" si="18"/>
        <v>0</v>
      </c>
      <c r="AD31" s="272"/>
    </row>
    <row r="32" spans="1:30" ht="14.25" thickBot="1">
      <c r="A32" s="124" t="s">
        <v>94</v>
      </c>
      <c r="B32" s="128">
        <v>140000</v>
      </c>
      <c r="C32" s="129" t="s">
        <v>69</v>
      </c>
      <c r="D32" s="130">
        <v>144999</v>
      </c>
      <c r="E32" s="424">
        <v>1</v>
      </c>
      <c r="F32" s="424">
        <v>1</v>
      </c>
      <c r="G32" s="424">
        <v>0</v>
      </c>
      <c r="H32" s="424">
        <v>0</v>
      </c>
      <c r="I32" s="424">
        <v>0</v>
      </c>
      <c r="J32" s="427">
        <v>0</v>
      </c>
      <c r="K32" s="424">
        <v>0</v>
      </c>
      <c r="L32" s="424">
        <v>0</v>
      </c>
      <c r="M32" s="394">
        <v>0</v>
      </c>
      <c r="N32" s="424">
        <v>0</v>
      </c>
      <c r="O32" s="424">
        <v>0</v>
      </c>
      <c r="P32" s="427">
        <v>0</v>
      </c>
      <c r="Q32" s="127">
        <v>142500</v>
      </c>
      <c r="R32" s="273">
        <f aca="true" t="shared" si="19" ref="R32:W40">E32*$Q32</f>
        <v>142500</v>
      </c>
      <c r="S32" s="273">
        <f t="shared" si="19"/>
        <v>142500</v>
      </c>
      <c r="T32" s="273">
        <f t="shared" si="19"/>
        <v>0</v>
      </c>
      <c r="U32" s="273">
        <f t="shared" si="19"/>
        <v>0</v>
      </c>
      <c r="V32" s="273">
        <f t="shared" si="19"/>
        <v>0</v>
      </c>
      <c r="W32" s="273">
        <f t="shared" si="19"/>
        <v>0</v>
      </c>
      <c r="X32" s="273">
        <f t="shared" si="18"/>
        <v>0</v>
      </c>
      <c r="Y32" s="273">
        <f t="shared" si="18"/>
        <v>0</v>
      </c>
      <c r="Z32" s="273">
        <f t="shared" si="18"/>
        <v>0</v>
      </c>
      <c r="AA32" s="273">
        <f t="shared" si="18"/>
        <v>0</v>
      </c>
      <c r="AB32" s="273">
        <f t="shared" si="18"/>
        <v>0</v>
      </c>
      <c r="AC32" s="273">
        <f t="shared" si="18"/>
        <v>0</v>
      </c>
      <c r="AD32" s="272"/>
    </row>
    <row r="33" spans="1:30" ht="14.25" thickBot="1">
      <c r="A33" s="124" t="s">
        <v>95</v>
      </c>
      <c r="B33" s="128">
        <v>135000</v>
      </c>
      <c r="C33" s="129" t="s">
        <v>69</v>
      </c>
      <c r="D33" s="130">
        <v>139999</v>
      </c>
      <c r="E33" s="424">
        <v>0</v>
      </c>
      <c r="F33" s="424">
        <v>0</v>
      </c>
      <c r="G33" s="424">
        <v>0</v>
      </c>
      <c r="H33" s="424">
        <v>0</v>
      </c>
      <c r="I33" s="424">
        <v>0</v>
      </c>
      <c r="J33" s="427">
        <v>0</v>
      </c>
      <c r="K33" s="424">
        <v>1</v>
      </c>
      <c r="L33" s="424">
        <v>0</v>
      </c>
      <c r="M33" s="394">
        <v>0</v>
      </c>
      <c r="N33" s="424">
        <v>0</v>
      </c>
      <c r="O33" s="424">
        <v>0</v>
      </c>
      <c r="P33" s="427">
        <v>0</v>
      </c>
      <c r="Q33" s="127">
        <v>137500</v>
      </c>
      <c r="R33" s="273">
        <f t="shared" si="19"/>
        <v>0</v>
      </c>
      <c r="S33" s="273">
        <f t="shared" si="19"/>
        <v>0</v>
      </c>
      <c r="T33" s="273">
        <f t="shared" si="19"/>
        <v>0</v>
      </c>
      <c r="U33" s="273">
        <f t="shared" si="19"/>
        <v>0</v>
      </c>
      <c r="V33" s="273">
        <f t="shared" si="19"/>
        <v>0</v>
      </c>
      <c r="W33" s="273">
        <f t="shared" si="19"/>
        <v>0</v>
      </c>
      <c r="X33" s="273">
        <f t="shared" si="18"/>
        <v>137500</v>
      </c>
      <c r="Y33" s="273">
        <f t="shared" si="18"/>
        <v>0</v>
      </c>
      <c r="Z33" s="273">
        <f t="shared" si="18"/>
        <v>0</v>
      </c>
      <c r="AA33" s="273">
        <f t="shared" si="18"/>
        <v>0</v>
      </c>
      <c r="AB33" s="273">
        <f t="shared" si="18"/>
        <v>0</v>
      </c>
      <c r="AC33" s="273">
        <f t="shared" si="18"/>
        <v>0</v>
      </c>
      <c r="AD33" s="272"/>
    </row>
    <row r="34" spans="1:30" ht="14.25" thickBot="1">
      <c r="A34" s="124" t="s">
        <v>96</v>
      </c>
      <c r="B34" s="128">
        <v>130000</v>
      </c>
      <c r="C34" s="129" t="s">
        <v>69</v>
      </c>
      <c r="D34" s="130">
        <v>134999</v>
      </c>
      <c r="E34" s="424">
        <v>1</v>
      </c>
      <c r="F34" s="424">
        <v>0</v>
      </c>
      <c r="G34" s="424">
        <v>0</v>
      </c>
      <c r="H34" s="424">
        <v>0</v>
      </c>
      <c r="I34" s="424">
        <v>0</v>
      </c>
      <c r="J34" s="427">
        <v>0</v>
      </c>
      <c r="K34" s="424">
        <v>1</v>
      </c>
      <c r="L34" s="424">
        <v>1</v>
      </c>
      <c r="M34" s="394">
        <v>0</v>
      </c>
      <c r="N34" s="424">
        <v>0</v>
      </c>
      <c r="O34" s="424">
        <v>0</v>
      </c>
      <c r="P34" s="427">
        <v>0</v>
      </c>
      <c r="Q34" s="127">
        <v>132500</v>
      </c>
      <c r="R34" s="273">
        <f t="shared" si="19"/>
        <v>132500</v>
      </c>
      <c r="S34" s="273">
        <f t="shared" si="19"/>
        <v>0</v>
      </c>
      <c r="T34" s="273">
        <f t="shared" si="19"/>
        <v>0</v>
      </c>
      <c r="U34" s="273">
        <f t="shared" si="19"/>
        <v>0</v>
      </c>
      <c r="V34" s="273">
        <f t="shared" si="19"/>
        <v>0</v>
      </c>
      <c r="W34" s="273">
        <f t="shared" si="19"/>
        <v>0</v>
      </c>
      <c r="X34" s="273">
        <f t="shared" si="18"/>
        <v>132500</v>
      </c>
      <c r="Y34" s="273">
        <f t="shared" si="18"/>
        <v>132500</v>
      </c>
      <c r="Z34" s="273">
        <f t="shared" si="18"/>
        <v>0</v>
      </c>
      <c r="AA34" s="273">
        <f t="shared" si="18"/>
        <v>0</v>
      </c>
      <c r="AB34" s="273">
        <f t="shared" si="18"/>
        <v>0</v>
      </c>
      <c r="AC34" s="273">
        <f t="shared" si="18"/>
        <v>0</v>
      </c>
      <c r="AD34" s="272"/>
    </row>
    <row r="35" spans="1:30" ht="13.5">
      <c r="A35" s="124" t="s">
        <v>97</v>
      </c>
      <c r="B35" s="128">
        <v>125000</v>
      </c>
      <c r="C35" s="129" t="s">
        <v>69</v>
      </c>
      <c r="D35" s="130">
        <v>129999</v>
      </c>
      <c r="E35" s="424">
        <v>0</v>
      </c>
      <c r="F35" s="424">
        <v>1</v>
      </c>
      <c r="G35" s="424">
        <v>0</v>
      </c>
      <c r="H35" s="424">
        <v>0</v>
      </c>
      <c r="I35" s="424">
        <v>0</v>
      </c>
      <c r="J35" s="427">
        <v>0</v>
      </c>
      <c r="K35" s="424">
        <v>2</v>
      </c>
      <c r="L35" s="424">
        <v>0</v>
      </c>
      <c r="M35" s="394">
        <v>0</v>
      </c>
      <c r="N35" s="424">
        <v>0</v>
      </c>
      <c r="O35" s="424">
        <v>0</v>
      </c>
      <c r="P35" s="427">
        <v>0</v>
      </c>
      <c r="Q35" s="127">
        <v>127500</v>
      </c>
      <c r="R35" s="273">
        <f t="shared" si="19"/>
        <v>0</v>
      </c>
      <c r="S35" s="273">
        <f t="shared" si="19"/>
        <v>127500</v>
      </c>
      <c r="T35" s="273">
        <f t="shared" si="19"/>
        <v>0</v>
      </c>
      <c r="U35" s="273">
        <f t="shared" si="19"/>
        <v>0</v>
      </c>
      <c r="V35" s="273">
        <f t="shared" si="19"/>
        <v>0</v>
      </c>
      <c r="W35" s="273">
        <f t="shared" si="19"/>
        <v>0</v>
      </c>
      <c r="X35" s="273">
        <f t="shared" si="18"/>
        <v>255000</v>
      </c>
      <c r="Y35" s="273">
        <f t="shared" si="18"/>
        <v>0</v>
      </c>
      <c r="Z35" s="273">
        <f t="shared" si="18"/>
        <v>0</v>
      </c>
      <c r="AA35" s="273">
        <f t="shared" si="18"/>
        <v>0</v>
      </c>
      <c r="AB35" s="273">
        <f t="shared" si="18"/>
        <v>0</v>
      </c>
      <c r="AC35" s="273">
        <f t="shared" si="18"/>
        <v>0</v>
      </c>
      <c r="AD35" s="272"/>
    </row>
    <row r="36" spans="1:30" ht="13.5">
      <c r="A36" s="124" t="s">
        <v>98</v>
      </c>
      <c r="B36" s="128">
        <v>120000</v>
      </c>
      <c r="C36" s="129" t="s">
        <v>69</v>
      </c>
      <c r="D36" s="130">
        <v>124999</v>
      </c>
      <c r="E36" s="424">
        <v>2</v>
      </c>
      <c r="F36" s="424">
        <v>1</v>
      </c>
      <c r="G36" s="424">
        <v>1</v>
      </c>
      <c r="H36" s="424">
        <v>0</v>
      </c>
      <c r="I36" s="424">
        <v>0</v>
      </c>
      <c r="J36" s="427">
        <v>0</v>
      </c>
      <c r="K36" s="424">
        <v>3</v>
      </c>
      <c r="L36" s="424">
        <v>3</v>
      </c>
      <c r="M36" s="424">
        <v>2</v>
      </c>
      <c r="N36" s="424">
        <v>0</v>
      </c>
      <c r="O36" s="424">
        <v>0</v>
      </c>
      <c r="P36" s="427">
        <v>0</v>
      </c>
      <c r="Q36" s="127">
        <v>122500</v>
      </c>
      <c r="R36" s="273">
        <f t="shared" si="19"/>
        <v>245000</v>
      </c>
      <c r="S36" s="273">
        <f t="shared" si="19"/>
        <v>122500</v>
      </c>
      <c r="T36" s="273">
        <f t="shared" si="19"/>
        <v>122500</v>
      </c>
      <c r="U36" s="273">
        <f t="shared" si="19"/>
        <v>0</v>
      </c>
      <c r="V36" s="273">
        <f t="shared" si="19"/>
        <v>0</v>
      </c>
      <c r="W36" s="273">
        <f t="shared" si="19"/>
        <v>0</v>
      </c>
      <c r="X36" s="273">
        <f t="shared" si="18"/>
        <v>367500</v>
      </c>
      <c r="Y36" s="273">
        <f t="shared" si="18"/>
        <v>367500</v>
      </c>
      <c r="Z36" s="273">
        <f t="shared" si="18"/>
        <v>245000</v>
      </c>
      <c r="AA36" s="273">
        <f t="shared" si="18"/>
        <v>0</v>
      </c>
      <c r="AB36" s="273">
        <f t="shared" si="18"/>
        <v>0</v>
      </c>
      <c r="AC36" s="273">
        <f t="shared" si="18"/>
        <v>0</v>
      </c>
      <c r="AD36" s="272"/>
    </row>
    <row r="37" spans="1:30" ht="13.5">
      <c r="A37" s="124" t="s">
        <v>99</v>
      </c>
      <c r="B37" s="128">
        <v>115000</v>
      </c>
      <c r="C37" s="129" t="s">
        <v>69</v>
      </c>
      <c r="D37" s="130">
        <v>119999</v>
      </c>
      <c r="E37" s="424">
        <v>2</v>
      </c>
      <c r="F37" s="424">
        <v>2</v>
      </c>
      <c r="G37" s="424">
        <v>0</v>
      </c>
      <c r="H37" s="424">
        <v>0</v>
      </c>
      <c r="I37" s="424">
        <v>0</v>
      </c>
      <c r="J37" s="427">
        <v>0</v>
      </c>
      <c r="K37" s="424">
        <v>4</v>
      </c>
      <c r="L37" s="424">
        <v>1</v>
      </c>
      <c r="M37" s="424">
        <v>0</v>
      </c>
      <c r="N37" s="424">
        <v>0</v>
      </c>
      <c r="O37" s="424">
        <v>0</v>
      </c>
      <c r="P37" s="427">
        <v>0</v>
      </c>
      <c r="Q37" s="127">
        <v>117500</v>
      </c>
      <c r="R37" s="273">
        <f t="shared" si="19"/>
        <v>235000</v>
      </c>
      <c r="S37" s="273">
        <f t="shared" si="19"/>
        <v>235000</v>
      </c>
      <c r="T37" s="273">
        <f t="shared" si="19"/>
        <v>0</v>
      </c>
      <c r="U37" s="273">
        <f t="shared" si="19"/>
        <v>0</v>
      </c>
      <c r="V37" s="273">
        <f t="shared" si="19"/>
        <v>0</v>
      </c>
      <c r="W37" s="273">
        <f t="shared" si="19"/>
        <v>0</v>
      </c>
      <c r="X37" s="273">
        <f t="shared" si="18"/>
        <v>470000</v>
      </c>
      <c r="Y37" s="273">
        <f t="shared" si="18"/>
        <v>117500</v>
      </c>
      <c r="Z37" s="273">
        <f t="shared" si="18"/>
        <v>0</v>
      </c>
      <c r="AA37" s="273">
        <f t="shared" si="18"/>
        <v>0</v>
      </c>
      <c r="AB37" s="273">
        <f t="shared" si="18"/>
        <v>0</v>
      </c>
      <c r="AC37" s="273">
        <f t="shared" si="18"/>
        <v>0</v>
      </c>
      <c r="AD37" s="272"/>
    </row>
    <row r="38" spans="1:30" ht="14.25" thickBot="1">
      <c r="A38" s="264" t="s">
        <v>100</v>
      </c>
      <c r="B38" s="265">
        <v>110000</v>
      </c>
      <c r="C38" s="266" t="s">
        <v>69</v>
      </c>
      <c r="D38" s="267">
        <v>114999</v>
      </c>
      <c r="E38" s="425">
        <v>1</v>
      </c>
      <c r="F38" s="425">
        <v>1</v>
      </c>
      <c r="G38" s="425">
        <v>0</v>
      </c>
      <c r="H38" s="425">
        <v>0</v>
      </c>
      <c r="I38" s="425">
        <v>0</v>
      </c>
      <c r="J38" s="428">
        <v>0</v>
      </c>
      <c r="K38" s="425">
        <v>2</v>
      </c>
      <c r="L38" s="425">
        <v>3</v>
      </c>
      <c r="M38" s="425">
        <v>0</v>
      </c>
      <c r="N38" s="425">
        <v>0</v>
      </c>
      <c r="O38" s="425">
        <v>0</v>
      </c>
      <c r="P38" s="428">
        <v>0</v>
      </c>
      <c r="Q38" s="127">
        <v>112500</v>
      </c>
      <c r="R38" s="273">
        <f t="shared" si="19"/>
        <v>112500</v>
      </c>
      <c r="S38" s="273">
        <f t="shared" si="19"/>
        <v>112500</v>
      </c>
      <c r="T38" s="273">
        <f t="shared" si="19"/>
        <v>0</v>
      </c>
      <c r="U38" s="273">
        <f t="shared" si="19"/>
        <v>0</v>
      </c>
      <c r="V38" s="273">
        <f t="shared" si="19"/>
        <v>0</v>
      </c>
      <c r="W38" s="273">
        <f t="shared" si="19"/>
        <v>0</v>
      </c>
      <c r="X38" s="273">
        <f t="shared" si="18"/>
        <v>225000</v>
      </c>
      <c r="Y38" s="273">
        <f t="shared" si="18"/>
        <v>337500</v>
      </c>
      <c r="Z38" s="273">
        <f t="shared" si="18"/>
        <v>0</v>
      </c>
      <c r="AA38" s="273">
        <f t="shared" si="18"/>
        <v>0</v>
      </c>
      <c r="AB38" s="273">
        <f t="shared" si="18"/>
        <v>0</v>
      </c>
      <c r="AC38" s="273">
        <f t="shared" si="18"/>
        <v>0</v>
      </c>
      <c r="AD38" s="272"/>
    </row>
    <row r="39" spans="1:30" ht="14.25" thickTop="1">
      <c r="A39" s="124" t="s">
        <v>101</v>
      </c>
      <c r="B39" s="128">
        <v>108000</v>
      </c>
      <c r="C39" s="129" t="s">
        <v>69</v>
      </c>
      <c r="D39" s="130">
        <v>109999</v>
      </c>
      <c r="E39" s="394">
        <v>1</v>
      </c>
      <c r="F39" s="394">
        <v>2</v>
      </c>
      <c r="G39" s="394">
        <v>0</v>
      </c>
      <c r="H39" s="394">
        <v>0</v>
      </c>
      <c r="I39" s="394">
        <v>0</v>
      </c>
      <c r="J39" s="426">
        <v>0</v>
      </c>
      <c r="K39" s="394">
        <v>4</v>
      </c>
      <c r="L39" s="394">
        <v>0</v>
      </c>
      <c r="M39" s="394">
        <v>0</v>
      </c>
      <c r="N39" s="394">
        <v>0</v>
      </c>
      <c r="O39" s="394">
        <v>0</v>
      </c>
      <c r="P39" s="426">
        <v>0</v>
      </c>
      <c r="Q39" s="127">
        <v>109000</v>
      </c>
      <c r="R39" s="273">
        <f t="shared" si="19"/>
        <v>109000</v>
      </c>
      <c r="S39" s="273">
        <f t="shared" si="19"/>
        <v>218000</v>
      </c>
      <c r="T39" s="273">
        <f t="shared" si="19"/>
        <v>0</v>
      </c>
      <c r="U39" s="273">
        <f t="shared" si="19"/>
        <v>0</v>
      </c>
      <c r="V39" s="273">
        <f t="shared" si="19"/>
        <v>0</v>
      </c>
      <c r="W39" s="273">
        <f t="shared" si="19"/>
        <v>0</v>
      </c>
      <c r="X39" s="273">
        <f t="shared" si="18"/>
        <v>436000</v>
      </c>
      <c r="Y39" s="273">
        <f t="shared" si="18"/>
        <v>0</v>
      </c>
      <c r="Z39" s="273">
        <f t="shared" si="18"/>
        <v>0</v>
      </c>
      <c r="AA39" s="273">
        <f t="shared" si="18"/>
        <v>0</v>
      </c>
      <c r="AB39" s="273">
        <f t="shared" si="18"/>
        <v>0</v>
      </c>
      <c r="AC39" s="273">
        <f t="shared" si="18"/>
        <v>0</v>
      </c>
      <c r="AD39" s="272"/>
    </row>
    <row r="40" spans="1:30" ht="13.5">
      <c r="A40" s="124" t="s">
        <v>102</v>
      </c>
      <c r="B40" s="128">
        <v>106000</v>
      </c>
      <c r="C40" s="129" t="s">
        <v>69</v>
      </c>
      <c r="D40" s="130">
        <v>107999</v>
      </c>
      <c r="E40" s="424">
        <v>3</v>
      </c>
      <c r="F40" s="424">
        <v>2</v>
      </c>
      <c r="G40" s="424">
        <v>0</v>
      </c>
      <c r="H40" s="424">
        <v>0</v>
      </c>
      <c r="I40" s="424">
        <v>0</v>
      </c>
      <c r="J40" s="427">
        <v>0</v>
      </c>
      <c r="K40" s="424">
        <v>2</v>
      </c>
      <c r="L40" s="424">
        <v>1</v>
      </c>
      <c r="M40" s="424">
        <v>1</v>
      </c>
      <c r="N40" s="424">
        <v>0</v>
      </c>
      <c r="O40" s="424">
        <v>0</v>
      </c>
      <c r="P40" s="427">
        <v>0</v>
      </c>
      <c r="Q40" s="127">
        <v>107000</v>
      </c>
      <c r="R40" s="273">
        <f t="shared" si="19"/>
        <v>321000</v>
      </c>
      <c r="S40" s="273">
        <f t="shared" si="19"/>
        <v>214000</v>
      </c>
      <c r="T40" s="273">
        <f t="shared" si="19"/>
        <v>0</v>
      </c>
      <c r="U40" s="273">
        <f t="shared" si="19"/>
        <v>0</v>
      </c>
      <c r="V40" s="273">
        <f t="shared" si="19"/>
        <v>0</v>
      </c>
      <c r="W40" s="273">
        <f t="shared" si="19"/>
        <v>0</v>
      </c>
      <c r="X40" s="273">
        <f t="shared" si="18"/>
        <v>214000</v>
      </c>
      <c r="Y40" s="273">
        <f t="shared" si="18"/>
        <v>107000</v>
      </c>
      <c r="Z40" s="273">
        <f t="shared" si="18"/>
        <v>107000</v>
      </c>
      <c r="AA40" s="273">
        <f t="shared" si="18"/>
        <v>0</v>
      </c>
      <c r="AB40" s="273">
        <f t="shared" si="18"/>
        <v>0</v>
      </c>
      <c r="AC40" s="273">
        <f t="shared" si="18"/>
        <v>0</v>
      </c>
      <c r="AD40" s="272"/>
    </row>
    <row r="41" spans="1:30" ht="13.5">
      <c r="A41" s="124" t="s">
        <v>103</v>
      </c>
      <c r="B41" s="128">
        <v>104000</v>
      </c>
      <c r="C41" s="129" t="s">
        <v>69</v>
      </c>
      <c r="D41" s="130">
        <v>105999</v>
      </c>
      <c r="E41" s="424">
        <v>0</v>
      </c>
      <c r="F41" s="424">
        <v>0</v>
      </c>
      <c r="G41" s="424">
        <v>0</v>
      </c>
      <c r="H41" s="424">
        <v>0</v>
      </c>
      <c r="I41" s="424">
        <v>0</v>
      </c>
      <c r="J41" s="427">
        <v>0</v>
      </c>
      <c r="K41" s="424">
        <v>1</v>
      </c>
      <c r="L41" s="424">
        <v>2</v>
      </c>
      <c r="M41" s="424">
        <v>0</v>
      </c>
      <c r="N41" s="424">
        <v>0</v>
      </c>
      <c r="O41" s="424">
        <v>0</v>
      </c>
      <c r="P41" s="427">
        <v>0</v>
      </c>
      <c r="Q41" s="127">
        <v>105000</v>
      </c>
      <c r="R41" s="273">
        <f aca="true" t="shared" si="20" ref="R41:W50">E41*$Q41</f>
        <v>0</v>
      </c>
      <c r="S41" s="273">
        <f t="shared" si="20"/>
        <v>0</v>
      </c>
      <c r="T41" s="273">
        <f t="shared" si="20"/>
        <v>0</v>
      </c>
      <c r="U41" s="273">
        <f t="shared" si="20"/>
        <v>0</v>
      </c>
      <c r="V41" s="273">
        <f t="shared" si="20"/>
        <v>0</v>
      </c>
      <c r="W41" s="273">
        <f t="shared" si="20"/>
        <v>0</v>
      </c>
      <c r="X41" s="273">
        <f aca="true" t="shared" si="21" ref="X41:AC50">K41*$Q41</f>
        <v>105000</v>
      </c>
      <c r="Y41" s="273">
        <f t="shared" si="21"/>
        <v>210000</v>
      </c>
      <c r="Z41" s="273">
        <f t="shared" si="21"/>
        <v>0</v>
      </c>
      <c r="AA41" s="273">
        <f t="shared" si="21"/>
        <v>0</v>
      </c>
      <c r="AB41" s="273">
        <f t="shared" si="21"/>
        <v>0</v>
      </c>
      <c r="AC41" s="273">
        <f t="shared" si="21"/>
        <v>0</v>
      </c>
      <c r="AD41" s="272"/>
    </row>
    <row r="42" spans="1:30" ht="13.5">
      <c r="A42" s="124" t="s">
        <v>104</v>
      </c>
      <c r="B42" s="128">
        <v>102000</v>
      </c>
      <c r="C42" s="129" t="s">
        <v>69</v>
      </c>
      <c r="D42" s="130">
        <v>103999</v>
      </c>
      <c r="E42" s="424">
        <v>1</v>
      </c>
      <c r="F42" s="424">
        <v>1</v>
      </c>
      <c r="G42" s="424">
        <v>0</v>
      </c>
      <c r="H42" s="424">
        <v>0</v>
      </c>
      <c r="I42" s="424">
        <v>0</v>
      </c>
      <c r="J42" s="427">
        <v>0</v>
      </c>
      <c r="K42" s="424">
        <v>2</v>
      </c>
      <c r="L42" s="424">
        <v>0</v>
      </c>
      <c r="M42" s="424">
        <v>0</v>
      </c>
      <c r="N42" s="424">
        <v>1</v>
      </c>
      <c r="O42" s="424">
        <v>0</v>
      </c>
      <c r="P42" s="427">
        <v>0</v>
      </c>
      <c r="Q42" s="127">
        <v>103000</v>
      </c>
      <c r="R42" s="273">
        <f t="shared" si="20"/>
        <v>103000</v>
      </c>
      <c r="S42" s="273">
        <f t="shared" si="20"/>
        <v>103000</v>
      </c>
      <c r="T42" s="273">
        <f t="shared" si="20"/>
        <v>0</v>
      </c>
      <c r="U42" s="273">
        <f t="shared" si="20"/>
        <v>0</v>
      </c>
      <c r="V42" s="273">
        <f t="shared" si="20"/>
        <v>0</v>
      </c>
      <c r="W42" s="273">
        <f t="shared" si="20"/>
        <v>0</v>
      </c>
      <c r="X42" s="273">
        <f t="shared" si="21"/>
        <v>206000</v>
      </c>
      <c r="Y42" s="273">
        <f t="shared" si="21"/>
        <v>0</v>
      </c>
      <c r="Z42" s="273">
        <f t="shared" si="21"/>
        <v>0</v>
      </c>
      <c r="AA42" s="273">
        <f t="shared" si="21"/>
        <v>103000</v>
      </c>
      <c r="AB42" s="273">
        <f t="shared" si="21"/>
        <v>0</v>
      </c>
      <c r="AC42" s="273">
        <f t="shared" si="21"/>
        <v>0</v>
      </c>
      <c r="AD42" s="272"/>
    </row>
    <row r="43" spans="1:30" ht="13.5">
      <c r="A43" s="124" t="s">
        <v>105</v>
      </c>
      <c r="B43" s="128">
        <v>100000</v>
      </c>
      <c r="C43" s="129" t="s">
        <v>69</v>
      </c>
      <c r="D43" s="130">
        <v>101999</v>
      </c>
      <c r="E43" s="424">
        <v>3</v>
      </c>
      <c r="F43" s="424">
        <v>5</v>
      </c>
      <c r="G43" s="424">
        <v>2</v>
      </c>
      <c r="H43" s="424">
        <v>0</v>
      </c>
      <c r="I43" s="424">
        <v>0</v>
      </c>
      <c r="J43" s="427">
        <v>0</v>
      </c>
      <c r="K43" s="424">
        <v>4</v>
      </c>
      <c r="L43" s="424">
        <v>4</v>
      </c>
      <c r="M43" s="424">
        <v>0</v>
      </c>
      <c r="N43" s="424">
        <v>0</v>
      </c>
      <c r="O43" s="424">
        <v>0</v>
      </c>
      <c r="P43" s="427">
        <v>0</v>
      </c>
      <c r="Q43" s="127">
        <v>101000</v>
      </c>
      <c r="R43" s="273">
        <f t="shared" si="20"/>
        <v>303000</v>
      </c>
      <c r="S43" s="273">
        <f t="shared" si="20"/>
        <v>505000</v>
      </c>
      <c r="T43" s="273">
        <f t="shared" si="20"/>
        <v>202000</v>
      </c>
      <c r="U43" s="273">
        <f t="shared" si="20"/>
        <v>0</v>
      </c>
      <c r="V43" s="273">
        <f t="shared" si="20"/>
        <v>0</v>
      </c>
      <c r="W43" s="273">
        <f t="shared" si="20"/>
        <v>0</v>
      </c>
      <c r="X43" s="273">
        <f t="shared" si="21"/>
        <v>404000</v>
      </c>
      <c r="Y43" s="273">
        <f t="shared" si="21"/>
        <v>404000</v>
      </c>
      <c r="Z43" s="273">
        <f t="shared" si="21"/>
        <v>0</v>
      </c>
      <c r="AA43" s="273">
        <f t="shared" si="21"/>
        <v>0</v>
      </c>
      <c r="AB43" s="273">
        <f t="shared" si="21"/>
        <v>0</v>
      </c>
      <c r="AC43" s="273">
        <f t="shared" si="21"/>
        <v>0</v>
      </c>
      <c r="AD43" s="272"/>
    </row>
    <row r="44" spans="1:30" ht="13.5">
      <c r="A44" s="124" t="s">
        <v>106</v>
      </c>
      <c r="B44" s="128">
        <v>98000</v>
      </c>
      <c r="C44" s="129" t="s">
        <v>69</v>
      </c>
      <c r="D44" s="130">
        <v>99999</v>
      </c>
      <c r="E44" s="424">
        <v>2</v>
      </c>
      <c r="F44" s="424">
        <v>0</v>
      </c>
      <c r="G44" s="424">
        <v>2</v>
      </c>
      <c r="H44" s="424">
        <v>0</v>
      </c>
      <c r="I44" s="424">
        <v>0</v>
      </c>
      <c r="J44" s="427">
        <v>0</v>
      </c>
      <c r="K44" s="424">
        <v>2</v>
      </c>
      <c r="L44" s="424">
        <v>1</v>
      </c>
      <c r="M44" s="424">
        <v>0</v>
      </c>
      <c r="N44" s="424">
        <v>0</v>
      </c>
      <c r="O44" s="424">
        <v>0</v>
      </c>
      <c r="P44" s="427">
        <v>0</v>
      </c>
      <c r="Q44" s="127">
        <v>99000</v>
      </c>
      <c r="R44" s="273">
        <f t="shared" si="20"/>
        <v>198000</v>
      </c>
      <c r="S44" s="273">
        <f t="shared" si="20"/>
        <v>0</v>
      </c>
      <c r="T44" s="273">
        <f t="shared" si="20"/>
        <v>198000</v>
      </c>
      <c r="U44" s="273">
        <f t="shared" si="20"/>
        <v>0</v>
      </c>
      <c r="V44" s="273">
        <f t="shared" si="20"/>
        <v>0</v>
      </c>
      <c r="W44" s="273">
        <f t="shared" si="20"/>
        <v>0</v>
      </c>
      <c r="X44" s="273">
        <f t="shared" si="21"/>
        <v>198000</v>
      </c>
      <c r="Y44" s="273">
        <f t="shared" si="21"/>
        <v>99000</v>
      </c>
      <c r="Z44" s="273">
        <f t="shared" si="21"/>
        <v>0</v>
      </c>
      <c r="AA44" s="273">
        <f t="shared" si="21"/>
        <v>0</v>
      </c>
      <c r="AB44" s="273">
        <f t="shared" si="21"/>
        <v>0</v>
      </c>
      <c r="AC44" s="273">
        <f t="shared" si="21"/>
        <v>0</v>
      </c>
      <c r="AD44" s="272"/>
    </row>
    <row r="45" spans="1:30" ht="13.5">
      <c r="A45" s="124" t="s">
        <v>107</v>
      </c>
      <c r="B45" s="128">
        <v>96000</v>
      </c>
      <c r="C45" s="129" t="s">
        <v>69</v>
      </c>
      <c r="D45" s="130">
        <v>97999</v>
      </c>
      <c r="E45" s="424">
        <v>2</v>
      </c>
      <c r="F45" s="424">
        <v>1</v>
      </c>
      <c r="G45" s="424">
        <v>3</v>
      </c>
      <c r="H45" s="424">
        <v>1</v>
      </c>
      <c r="I45" s="424">
        <v>0</v>
      </c>
      <c r="J45" s="427">
        <v>0</v>
      </c>
      <c r="K45" s="424">
        <v>5</v>
      </c>
      <c r="L45" s="424">
        <v>1</v>
      </c>
      <c r="M45" s="424">
        <v>0</v>
      </c>
      <c r="N45" s="424">
        <v>0</v>
      </c>
      <c r="O45" s="424">
        <v>0</v>
      </c>
      <c r="P45" s="427">
        <v>0</v>
      </c>
      <c r="Q45" s="127">
        <v>97000</v>
      </c>
      <c r="R45" s="273">
        <f t="shared" si="20"/>
        <v>194000</v>
      </c>
      <c r="S45" s="273">
        <f t="shared" si="20"/>
        <v>97000</v>
      </c>
      <c r="T45" s="273">
        <f t="shared" si="20"/>
        <v>291000</v>
      </c>
      <c r="U45" s="273">
        <f t="shared" si="20"/>
        <v>97000</v>
      </c>
      <c r="V45" s="273">
        <f t="shared" si="20"/>
        <v>0</v>
      </c>
      <c r="W45" s="273">
        <f t="shared" si="20"/>
        <v>0</v>
      </c>
      <c r="X45" s="273">
        <f t="shared" si="21"/>
        <v>485000</v>
      </c>
      <c r="Y45" s="273">
        <f t="shared" si="21"/>
        <v>97000</v>
      </c>
      <c r="Z45" s="273">
        <f t="shared" si="21"/>
        <v>0</v>
      </c>
      <c r="AA45" s="273">
        <f t="shared" si="21"/>
        <v>0</v>
      </c>
      <c r="AB45" s="273">
        <f t="shared" si="21"/>
        <v>0</v>
      </c>
      <c r="AC45" s="273">
        <f t="shared" si="21"/>
        <v>0</v>
      </c>
      <c r="AD45" s="272"/>
    </row>
    <row r="46" spans="1:30" ht="13.5">
      <c r="A46" s="124" t="s">
        <v>108</v>
      </c>
      <c r="B46" s="128">
        <v>94000</v>
      </c>
      <c r="C46" s="129" t="s">
        <v>69</v>
      </c>
      <c r="D46" s="130">
        <v>95999</v>
      </c>
      <c r="E46" s="424">
        <v>2</v>
      </c>
      <c r="F46" s="424">
        <v>0</v>
      </c>
      <c r="G46" s="424">
        <v>1</v>
      </c>
      <c r="H46" s="424">
        <v>0</v>
      </c>
      <c r="I46" s="424">
        <v>0</v>
      </c>
      <c r="J46" s="427">
        <v>0</v>
      </c>
      <c r="K46" s="424">
        <v>4</v>
      </c>
      <c r="L46" s="424">
        <v>3</v>
      </c>
      <c r="M46" s="424">
        <v>1</v>
      </c>
      <c r="N46" s="424">
        <v>0</v>
      </c>
      <c r="O46" s="424">
        <v>0</v>
      </c>
      <c r="P46" s="427">
        <v>0</v>
      </c>
      <c r="Q46" s="127">
        <v>95000</v>
      </c>
      <c r="R46" s="273">
        <f t="shared" si="20"/>
        <v>190000</v>
      </c>
      <c r="S46" s="273">
        <f t="shared" si="20"/>
        <v>0</v>
      </c>
      <c r="T46" s="273">
        <f t="shared" si="20"/>
        <v>95000</v>
      </c>
      <c r="U46" s="273">
        <f t="shared" si="20"/>
        <v>0</v>
      </c>
      <c r="V46" s="273">
        <f t="shared" si="20"/>
        <v>0</v>
      </c>
      <c r="W46" s="273">
        <f t="shared" si="20"/>
        <v>0</v>
      </c>
      <c r="X46" s="273">
        <f t="shared" si="21"/>
        <v>380000</v>
      </c>
      <c r="Y46" s="273">
        <f t="shared" si="21"/>
        <v>285000</v>
      </c>
      <c r="Z46" s="273">
        <f t="shared" si="21"/>
        <v>95000</v>
      </c>
      <c r="AA46" s="273">
        <f t="shared" si="21"/>
        <v>0</v>
      </c>
      <c r="AB46" s="273">
        <f t="shared" si="21"/>
        <v>0</v>
      </c>
      <c r="AC46" s="273">
        <f t="shared" si="21"/>
        <v>0</v>
      </c>
      <c r="AD46" s="272"/>
    </row>
    <row r="47" spans="1:30" ht="13.5">
      <c r="A47" s="124" t="s">
        <v>109</v>
      </c>
      <c r="B47" s="128">
        <v>92000</v>
      </c>
      <c r="C47" s="129" t="s">
        <v>69</v>
      </c>
      <c r="D47" s="130">
        <v>93999</v>
      </c>
      <c r="E47" s="424">
        <v>2</v>
      </c>
      <c r="F47" s="424">
        <v>2</v>
      </c>
      <c r="G47" s="424">
        <v>3</v>
      </c>
      <c r="H47" s="424">
        <v>0</v>
      </c>
      <c r="I47" s="424">
        <v>0</v>
      </c>
      <c r="J47" s="427">
        <v>0</v>
      </c>
      <c r="K47" s="424">
        <v>3</v>
      </c>
      <c r="L47" s="424">
        <v>2</v>
      </c>
      <c r="M47" s="424">
        <v>0</v>
      </c>
      <c r="N47" s="424">
        <v>0</v>
      </c>
      <c r="O47" s="424">
        <v>0</v>
      </c>
      <c r="P47" s="427">
        <v>0</v>
      </c>
      <c r="Q47" s="127">
        <v>93000</v>
      </c>
      <c r="R47" s="273">
        <f t="shared" si="20"/>
        <v>186000</v>
      </c>
      <c r="S47" s="273">
        <f t="shared" si="20"/>
        <v>186000</v>
      </c>
      <c r="T47" s="273">
        <f t="shared" si="20"/>
        <v>279000</v>
      </c>
      <c r="U47" s="273">
        <f t="shared" si="20"/>
        <v>0</v>
      </c>
      <c r="V47" s="273">
        <f t="shared" si="20"/>
        <v>0</v>
      </c>
      <c r="W47" s="273">
        <f t="shared" si="20"/>
        <v>0</v>
      </c>
      <c r="X47" s="273">
        <f t="shared" si="21"/>
        <v>279000</v>
      </c>
      <c r="Y47" s="273">
        <f t="shared" si="21"/>
        <v>186000</v>
      </c>
      <c r="Z47" s="273">
        <f t="shared" si="21"/>
        <v>0</v>
      </c>
      <c r="AA47" s="273">
        <f t="shared" si="21"/>
        <v>0</v>
      </c>
      <c r="AB47" s="273">
        <f t="shared" si="21"/>
        <v>0</v>
      </c>
      <c r="AC47" s="273">
        <f t="shared" si="21"/>
        <v>0</v>
      </c>
      <c r="AD47" s="272"/>
    </row>
    <row r="48" spans="1:30" ht="13.5">
      <c r="A48" s="124" t="s">
        <v>110</v>
      </c>
      <c r="B48" s="128">
        <v>90000</v>
      </c>
      <c r="C48" s="129" t="s">
        <v>69</v>
      </c>
      <c r="D48" s="130">
        <v>91999</v>
      </c>
      <c r="E48" s="424">
        <v>3</v>
      </c>
      <c r="F48" s="424">
        <v>0</v>
      </c>
      <c r="G48" s="424">
        <v>1</v>
      </c>
      <c r="H48" s="424">
        <v>0</v>
      </c>
      <c r="I48" s="424">
        <v>0</v>
      </c>
      <c r="J48" s="427">
        <v>0</v>
      </c>
      <c r="K48" s="424">
        <v>7</v>
      </c>
      <c r="L48" s="424">
        <v>1</v>
      </c>
      <c r="M48" s="424">
        <v>0</v>
      </c>
      <c r="N48" s="424">
        <v>0</v>
      </c>
      <c r="O48" s="424">
        <v>0</v>
      </c>
      <c r="P48" s="427">
        <v>0</v>
      </c>
      <c r="Q48" s="127">
        <v>91000</v>
      </c>
      <c r="R48" s="273">
        <f t="shared" si="20"/>
        <v>273000</v>
      </c>
      <c r="S48" s="273">
        <f t="shared" si="20"/>
        <v>0</v>
      </c>
      <c r="T48" s="273">
        <f t="shared" si="20"/>
        <v>91000</v>
      </c>
      <c r="U48" s="273">
        <f t="shared" si="20"/>
        <v>0</v>
      </c>
      <c r="V48" s="273">
        <f t="shared" si="20"/>
        <v>0</v>
      </c>
      <c r="W48" s="273">
        <f t="shared" si="20"/>
        <v>0</v>
      </c>
      <c r="X48" s="273">
        <f t="shared" si="21"/>
        <v>637000</v>
      </c>
      <c r="Y48" s="273">
        <f t="shared" si="21"/>
        <v>91000</v>
      </c>
      <c r="Z48" s="273">
        <f t="shared" si="21"/>
        <v>0</v>
      </c>
      <c r="AA48" s="273">
        <f t="shared" si="21"/>
        <v>0</v>
      </c>
      <c r="AB48" s="273">
        <f t="shared" si="21"/>
        <v>0</v>
      </c>
      <c r="AC48" s="273">
        <f t="shared" si="21"/>
        <v>0</v>
      </c>
      <c r="AD48" s="272"/>
    </row>
    <row r="49" spans="1:30" ht="13.5">
      <c r="A49" s="124" t="s">
        <v>111</v>
      </c>
      <c r="B49" s="128">
        <v>88000</v>
      </c>
      <c r="C49" s="129" t="s">
        <v>69</v>
      </c>
      <c r="D49" s="130">
        <v>89999</v>
      </c>
      <c r="E49" s="424">
        <v>1</v>
      </c>
      <c r="F49" s="424">
        <v>2</v>
      </c>
      <c r="G49" s="424">
        <v>0</v>
      </c>
      <c r="H49" s="424">
        <v>0</v>
      </c>
      <c r="I49" s="424">
        <v>0</v>
      </c>
      <c r="J49" s="427">
        <v>0</v>
      </c>
      <c r="K49" s="424">
        <v>3</v>
      </c>
      <c r="L49" s="424">
        <v>4</v>
      </c>
      <c r="M49" s="424">
        <v>2</v>
      </c>
      <c r="N49" s="424">
        <v>0</v>
      </c>
      <c r="O49" s="424">
        <v>0</v>
      </c>
      <c r="P49" s="427">
        <v>0</v>
      </c>
      <c r="Q49" s="127">
        <v>89000</v>
      </c>
      <c r="R49" s="273">
        <f t="shared" si="20"/>
        <v>89000</v>
      </c>
      <c r="S49" s="273">
        <f t="shared" si="20"/>
        <v>178000</v>
      </c>
      <c r="T49" s="273">
        <f t="shared" si="20"/>
        <v>0</v>
      </c>
      <c r="U49" s="273">
        <f t="shared" si="20"/>
        <v>0</v>
      </c>
      <c r="V49" s="273">
        <f t="shared" si="20"/>
        <v>0</v>
      </c>
      <c r="W49" s="273">
        <f t="shared" si="20"/>
        <v>0</v>
      </c>
      <c r="X49" s="273">
        <f t="shared" si="21"/>
        <v>267000</v>
      </c>
      <c r="Y49" s="273">
        <f t="shared" si="21"/>
        <v>356000</v>
      </c>
      <c r="Z49" s="273">
        <f t="shared" si="21"/>
        <v>178000</v>
      </c>
      <c r="AA49" s="273">
        <f t="shared" si="21"/>
        <v>0</v>
      </c>
      <c r="AB49" s="273">
        <f t="shared" si="21"/>
        <v>0</v>
      </c>
      <c r="AC49" s="273">
        <f t="shared" si="21"/>
        <v>0</v>
      </c>
      <c r="AD49" s="272"/>
    </row>
    <row r="50" spans="1:30" ht="13.5">
      <c r="A50" s="124" t="s">
        <v>112</v>
      </c>
      <c r="B50" s="128">
        <v>86000</v>
      </c>
      <c r="C50" s="129" t="s">
        <v>69</v>
      </c>
      <c r="D50" s="130">
        <v>87999</v>
      </c>
      <c r="E50" s="424">
        <v>3</v>
      </c>
      <c r="F50" s="424">
        <v>1</v>
      </c>
      <c r="G50" s="424">
        <v>1</v>
      </c>
      <c r="H50" s="424">
        <v>1</v>
      </c>
      <c r="I50" s="424">
        <v>0</v>
      </c>
      <c r="J50" s="427">
        <v>0</v>
      </c>
      <c r="K50" s="424">
        <v>3</v>
      </c>
      <c r="L50" s="424">
        <v>4</v>
      </c>
      <c r="M50" s="424">
        <v>2</v>
      </c>
      <c r="N50" s="424">
        <v>1</v>
      </c>
      <c r="O50" s="424">
        <v>0</v>
      </c>
      <c r="P50" s="427">
        <v>0</v>
      </c>
      <c r="Q50" s="127">
        <v>87000</v>
      </c>
      <c r="R50" s="273">
        <f t="shared" si="20"/>
        <v>261000</v>
      </c>
      <c r="S50" s="273">
        <f t="shared" si="20"/>
        <v>87000</v>
      </c>
      <c r="T50" s="273">
        <f t="shared" si="20"/>
        <v>87000</v>
      </c>
      <c r="U50" s="273">
        <f t="shared" si="20"/>
        <v>87000</v>
      </c>
      <c r="V50" s="273">
        <f t="shared" si="20"/>
        <v>0</v>
      </c>
      <c r="W50" s="273">
        <f t="shared" si="20"/>
        <v>0</v>
      </c>
      <c r="X50" s="273">
        <f t="shared" si="21"/>
        <v>261000</v>
      </c>
      <c r="Y50" s="273">
        <f t="shared" si="21"/>
        <v>348000</v>
      </c>
      <c r="Z50" s="273">
        <f t="shared" si="21"/>
        <v>174000</v>
      </c>
      <c r="AA50" s="273">
        <f t="shared" si="21"/>
        <v>87000</v>
      </c>
      <c r="AB50" s="273">
        <f t="shared" si="21"/>
        <v>0</v>
      </c>
      <c r="AC50" s="273">
        <f t="shared" si="21"/>
        <v>0</v>
      </c>
      <c r="AD50" s="272"/>
    </row>
    <row r="51" spans="1:30" ht="13.5">
      <c r="A51" s="124" t="s">
        <v>113</v>
      </c>
      <c r="B51" s="128">
        <v>84000</v>
      </c>
      <c r="C51" s="129" t="s">
        <v>69</v>
      </c>
      <c r="D51" s="130">
        <v>85999</v>
      </c>
      <c r="E51" s="424">
        <v>3</v>
      </c>
      <c r="F51" s="424">
        <v>1</v>
      </c>
      <c r="G51" s="424">
        <v>1</v>
      </c>
      <c r="H51" s="424">
        <v>0</v>
      </c>
      <c r="I51" s="424">
        <v>0</v>
      </c>
      <c r="J51" s="427">
        <v>0</v>
      </c>
      <c r="K51" s="424">
        <v>2</v>
      </c>
      <c r="L51" s="424">
        <v>4</v>
      </c>
      <c r="M51" s="424">
        <v>5</v>
      </c>
      <c r="N51" s="424">
        <v>0</v>
      </c>
      <c r="O51" s="424">
        <v>0</v>
      </c>
      <c r="P51" s="427">
        <v>0</v>
      </c>
      <c r="Q51" s="127">
        <v>85000</v>
      </c>
      <c r="R51" s="273">
        <f aca="true" t="shared" si="22" ref="R51:W60">E51*$Q51</f>
        <v>255000</v>
      </c>
      <c r="S51" s="273">
        <f t="shared" si="22"/>
        <v>85000</v>
      </c>
      <c r="T51" s="273">
        <f t="shared" si="22"/>
        <v>85000</v>
      </c>
      <c r="U51" s="273">
        <f t="shared" si="22"/>
        <v>0</v>
      </c>
      <c r="V51" s="273">
        <f t="shared" si="22"/>
        <v>0</v>
      </c>
      <c r="W51" s="273">
        <f t="shared" si="22"/>
        <v>0</v>
      </c>
      <c r="X51" s="273">
        <f aca="true" t="shared" si="23" ref="X51:AC60">K51*$Q51</f>
        <v>170000</v>
      </c>
      <c r="Y51" s="273">
        <f t="shared" si="23"/>
        <v>340000</v>
      </c>
      <c r="Z51" s="273">
        <f t="shared" si="23"/>
        <v>425000</v>
      </c>
      <c r="AA51" s="273">
        <f t="shared" si="23"/>
        <v>0</v>
      </c>
      <c r="AB51" s="273">
        <f t="shared" si="23"/>
        <v>0</v>
      </c>
      <c r="AC51" s="273">
        <f t="shared" si="23"/>
        <v>0</v>
      </c>
      <c r="AD51" s="272"/>
    </row>
    <row r="52" spans="1:30" ht="13.5">
      <c r="A52" s="124" t="s">
        <v>114</v>
      </c>
      <c r="B52" s="128">
        <v>82000</v>
      </c>
      <c r="C52" s="129" t="s">
        <v>69</v>
      </c>
      <c r="D52" s="130">
        <v>83999</v>
      </c>
      <c r="E52" s="424">
        <v>3</v>
      </c>
      <c r="F52" s="424">
        <v>3</v>
      </c>
      <c r="G52" s="424">
        <v>0</v>
      </c>
      <c r="H52" s="424">
        <v>0</v>
      </c>
      <c r="I52" s="424">
        <v>0</v>
      </c>
      <c r="J52" s="427">
        <v>0</v>
      </c>
      <c r="K52" s="424">
        <v>3</v>
      </c>
      <c r="L52" s="424">
        <v>2</v>
      </c>
      <c r="M52" s="424">
        <v>3</v>
      </c>
      <c r="N52" s="424">
        <v>0</v>
      </c>
      <c r="O52" s="424">
        <v>0</v>
      </c>
      <c r="P52" s="427">
        <v>0</v>
      </c>
      <c r="Q52" s="127">
        <v>83000</v>
      </c>
      <c r="R52" s="273">
        <f t="shared" si="22"/>
        <v>249000</v>
      </c>
      <c r="S52" s="273">
        <f t="shared" si="22"/>
        <v>249000</v>
      </c>
      <c r="T52" s="273">
        <f t="shared" si="22"/>
        <v>0</v>
      </c>
      <c r="U52" s="273">
        <f t="shared" si="22"/>
        <v>0</v>
      </c>
      <c r="V52" s="273">
        <f t="shared" si="22"/>
        <v>0</v>
      </c>
      <c r="W52" s="273">
        <f t="shared" si="22"/>
        <v>0</v>
      </c>
      <c r="X52" s="273">
        <f t="shared" si="23"/>
        <v>249000</v>
      </c>
      <c r="Y52" s="273">
        <f t="shared" si="23"/>
        <v>166000</v>
      </c>
      <c r="Z52" s="273">
        <f t="shared" si="23"/>
        <v>249000</v>
      </c>
      <c r="AA52" s="273">
        <f t="shared" si="23"/>
        <v>0</v>
      </c>
      <c r="AB52" s="273">
        <f t="shared" si="23"/>
        <v>0</v>
      </c>
      <c r="AC52" s="273">
        <f t="shared" si="23"/>
        <v>0</v>
      </c>
      <c r="AD52" s="272"/>
    </row>
    <row r="53" spans="1:30" ht="13.5">
      <c r="A53" s="124" t="s">
        <v>115</v>
      </c>
      <c r="B53" s="128">
        <v>80000</v>
      </c>
      <c r="C53" s="129" t="s">
        <v>69</v>
      </c>
      <c r="D53" s="130">
        <v>81999</v>
      </c>
      <c r="E53" s="424">
        <v>6</v>
      </c>
      <c r="F53" s="424">
        <v>5</v>
      </c>
      <c r="G53" s="424">
        <v>2</v>
      </c>
      <c r="H53" s="424">
        <v>1</v>
      </c>
      <c r="I53" s="424">
        <v>0</v>
      </c>
      <c r="J53" s="427">
        <v>0</v>
      </c>
      <c r="K53" s="424">
        <v>2</v>
      </c>
      <c r="L53" s="424">
        <v>4</v>
      </c>
      <c r="M53" s="424">
        <v>3</v>
      </c>
      <c r="N53" s="424">
        <v>0</v>
      </c>
      <c r="O53" s="424">
        <v>0</v>
      </c>
      <c r="P53" s="427">
        <v>0</v>
      </c>
      <c r="Q53" s="127">
        <v>81000</v>
      </c>
      <c r="R53" s="273">
        <f t="shared" si="22"/>
        <v>486000</v>
      </c>
      <c r="S53" s="273">
        <f t="shared" si="22"/>
        <v>405000</v>
      </c>
      <c r="T53" s="273">
        <f t="shared" si="22"/>
        <v>162000</v>
      </c>
      <c r="U53" s="273">
        <f t="shared" si="22"/>
        <v>81000</v>
      </c>
      <c r="V53" s="273">
        <f t="shared" si="22"/>
        <v>0</v>
      </c>
      <c r="W53" s="273">
        <f t="shared" si="22"/>
        <v>0</v>
      </c>
      <c r="X53" s="273">
        <f t="shared" si="23"/>
        <v>162000</v>
      </c>
      <c r="Y53" s="273">
        <f t="shared" si="23"/>
        <v>324000</v>
      </c>
      <c r="Z53" s="273">
        <f t="shared" si="23"/>
        <v>243000</v>
      </c>
      <c r="AA53" s="273">
        <f t="shared" si="23"/>
        <v>0</v>
      </c>
      <c r="AB53" s="273">
        <f t="shared" si="23"/>
        <v>0</v>
      </c>
      <c r="AC53" s="273">
        <f t="shared" si="23"/>
        <v>0</v>
      </c>
      <c r="AD53" s="272"/>
    </row>
    <row r="54" spans="1:30" ht="13.5">
      <c r="A54" s="124" t="s">
        <v>116</v>
      </c>
      <c r="B54" s="128">
        <v>78000</v>
      </c>
      <c r="C54" s="129" t="s">
        <v>69</v>
      </c>
      <c r="D54" s="130">
        <v>79999</v>
      </c>
      <c r="E54" s="424">
        <v>1</v>
      </c>
      <c r="F54" s="424">
        <v>6</v>
      </c>
      <c r="G54" s="424">
        <v>1</v>
      </c>
      <c r="H54" s="424">
        <v>0</v>
      </c>
      <c r="I54" s="424">
        <v>0</v>
      </c>
      <c r="J54" s="427">
        <v>0</v>
      </c>
      <c r="K54" s="424">
        <v>1</v>
      </c>
      <c r="L54" s="424">
        <v>4</v>
      </c>
      <c r="M54" s="424">
        <v>1</v>
      </c>
      <c r="N54" s="424">
        <v>0</v>
      </c>
      <c r="O54" s="424">
        <v>0</v>
      </c>
      <c r="P54" s="427">
        <v>0</v>
      </c>
      <c r="Q54" s="127">
        <v>79000</v>
      </c>
      <c r="R54" s="273">
        <f t="shared" si="22"/>
        <v>79000</v>
      </c>
      <c r="S54" s="273">
        <f t="shared" si="22"/>
        <v>474000</v>
      </c>
      <c r="T54" s="273">
        <f t="shared" si="22"/>
        <v>79000</v>
      </c>
      <c r="U54" s="273">
        <f t="shared" si="22"/>
        <v>0</v>
      </c>
      <c r="V54" s="273">
        <f t="shared" si="22"/>
        <v>0</v>
      </c>
      <c r="W54" s="273">
        <f t="shared" si="22"/>
        <v>0</v>
      </c>
      <c r="X54" s="273">
        <f t="shared" si="23"/>
        <v>79000</v>
      </c>
      <c r="Y54" s="273">
        <f t="shared" si="23"/>
        <v>316000</v>
      </c>
      <c r="Z54" s="273">
        <f t="shared" si="23"/>
        <v>79000</v>
      </c>
      <c r="AA54" s="273">
        <f t="shared" si="23"/>
        <v>0</v>
      </c>
      <c r="AB54" s="273">
        <f t="shared" si="23"/>
        <v>0</v>
      </c>
      <c r="AC54" s="273">
        <f t="shared" si="23"/>
        <v>0</v>
      </c>
      <c r="AD54" s="272"/>
    </row>
    <row r="55" spans="1:30" ht="13.5">
      <c r="A55" s="263" t="s">
        <v>117</v>
      </c>
      <c r="B55" s="128">
        <v>76000</v>
      </c>
      <c r="C55" s="129" t="s">
        <v>69</v>
      </c>
      <c r="D55" s="130">
        <v>77999</v>
      </c>
      <c r="E55" s="424">
        <v>4</v>
      </c>
      <c r="F55" s="424">
        <v>2</v>
      </c>
      <c r="G55" s="424">
        <v>1</v>
      </c>
      <c r="H55" s="424">
        <v>2</v>
      </c>
      <c r="I55" s="424">
        <v>0</v>
      </c>
      <c r="J55" s="427">
        <v>0</v>
      </c>
      <c r="K55" s="424">
        <v>1</v>
      </c>
      <c r="L55" s="424">
        <v>1</v>
      </c>
      <c r="M55" s="424">
        <v>6</v>
      </c>
      <c r="N55" s="424">
        <v>1</v>
      </c>
      <c r="O55" s="424">
        <v>0</v>
      </c>
      <c r="P55" s="427">
        <v>0</v>
      </c>
      <c r="Q55" s="127">
        <v>77000</v>
      </c>
      <c r="R55" s="273">
        <f t="shared" si="22"/>
        <v>308000</v>
      </c>
      <c r="S55" s="273">
        <f t="shared" si="22"/>
        <v>154000</v>
      </c>
      <c r="T55" s="273">
        <f t="shared" si="22"/>
        <v>77000</v>
      </c>
      <c r="U55" s="273">
        <f t="shared" si="22"/>
        <v>154000</v>
      </c>
      <c r="V55" s="273">
        <f t="shared" si="22"/>
        <v>0</v>
      </c>
      <c r="W55" s="273">
        <f t="shared" si="22"/>
        <v>0</v>
      </c>
      <c r="X55" s="273">
        <f t="shared" si="23"/>
        <v>77000</v>
      </c>
      <c r="Y55" s="273">
        <f t="shared" si="23"/>
        <v>77000</v>
      </c>
      <c r="Z55" s="273">
        <f t="shared" si="23"/>
        <v>462000</v>
      </c>
      <c r="AA55" s="273">
        <f t="shared" si="23"/>
        <v>77000</v>
      </c>
      <c r="AB55" s="273">
        <f t="shared" si="23"/>
        <v>0</v>
      </c>
      <c r="AC55" s="273">
        <f t="shared" si="23"/>
        <v>0</v>
      </c>
      <c r="AD55" s="272"/>
    </row>
    <row r="56" spans="1:30" ht="13.5">
      <c r="A56" s="124" t="s">
        <v>118</v>
      </c>
      <c r="B56" s="128">
        <v>74000</v>
      </c>
      <c r="C56" s="129" t="s">
        <v>69</v>
      </c>
      <c r="D56" s="130">
        <v>75999</v>
      </c>
      <c r="E56" s="424">
        <v>4</v>
      </c>
      <c r="F56" s="424">
        <v>0</v>
      </c>
      <c r="G56" s="424">
        <v>1</v>
      </c>
      <c r="H56" s="424">
        <v>0</v>
      </c>
      <c r="I56" s="424">
        <v>0</v>
      </c>
      <c r="J56" s="427">
        <v>0</v>
      </c>
      <c r="K56" s="424">
        <v>1</v>
      </c>
      <c r="L56" s="424">
        <v>2</v>
      </c>
      <c r="M56" s="424">
        <v>2</v>
      </c>
      <c r="N56" s="424">
        <v>0</v>
      </c>
      <c r="O56" s="424">
        <v>0</v>
      </c>
      <c r="P56" s="427">
        <v>0</v>
      </c>
      <c r="Q56" s="127">
        <v>75000</v>
      </c>
      <c r="R56" s="273">
        <f t="shared" si="22"/>
        <v>300000</v>
      </c>
      <c r="S56" s="273">
        <f t="shared" si="22"/>
        <v>0</v>
      </c>
      <c r="T56" s="273">
        <f t="shared" si="22"/>
        <v>75000</v>
      </c>
      <c r="U56" s="273">
        <f t="shared" si="22"/>
        <v>0</v>
      </c>
      <c r="V56" s="273">
        <f t="shared" si="22"/>
        <v>0</v>
      </c>
      <c r="W56" s="273">
        <f t="shared" si="22"/>
        <v>0</v>
      </c>
      <c r="X56" s="273">
        <f t="shared" si="23"/>
        <v>75000</v>
      </c>
      <c r="Y56" s="273">
        <f t="shared" si="23"/>
        <v>150000</v>
      </c>
      <c r="Z56" s="273">
        <f t="shared" si="23"/>
        <v>150000</v>
      </c>
      <c r="AA56" s="273">
        <f t="shared" si="23"/>
        <v>0</v>
      </c>
      <c r="AB56" s="273">
        <f t="shared" si="23"/>
        <v>0</v>
      </c>
      <c r="AC56" s="273">
        <f t="shared" si="23"/>
        <v>0</v>
      </c>
      <c r="AD56" s="272"/>
    </row>
    <row r="57" spans="1:30" ht="13.5">
      <c r="A57" s="124" t="s">
        <v>119</v>
      </c>
      <c r="B57" s="128">
        <v>72000</v>
      </c>
      <c r="C57" s="129" t="s">
        <v>69</v>
      </c>
      <c r="D57" s="130">
        <v>73999</v>
      </c>
      <c r="E57" s="424">
        <v>7</v>
      </c>
      <c r="F57" s="424">
        <v>5</v>
      </c>
      <c r="G57" s="424">
        <v>2</v>
      </c>
      <c r="H57" s="424">
        <v>1</v>
      </c>
      <c r="I57" s="424">
        <v>0</v>
      </c>
      <c r="J57" s="427">
        <v>0</v>
      </c>
      <c r="K57" s="424">
        <v>4</v>
      </c>
      <c r="L57" s="424">
        <v>3</v>
      </c>
      <c r="M57" s="424">
        <v>3</v>
      </c>
      <c r="N57" s="424">
        <v>1</v>
      </c>
      <c r="O57" s="424">
        <v>0</v>
      </c>
      <c r="P57" s="427">
        <v>0</v>
      </c>
      <c r="Q57" s="127">
        <v>73000</v>
      </c>
      <c r="R57" s="273">
        <f t="shared" si="22"/>
        <v>511000</v>
      </c>
      <c r="S57" s="273">
        <f t="shared" si="22"/>
        <v>365000</v>
      </c>
      <c r="T57" s="273">
        <f t="shared" si="22"/>
        <v>146000</v>
      </c>
      <c r="U57" s="273">
        <f t="shared" si="22"/>
        <v>73000</v>
      </c>
      <c r="V57" s="273">
        <f t="shared" si="22"/>
        <v>0</v>
      </c>
      <c r="W57" s="273">
        <f t="shared" si="22"/>
        <v>0</v>
      </c>
      <c r="X57" s="273">
        <f t="shared" si="23"/>
        <v>292000</v>
      </c>
      <c r="Y57" s="273">
        <f t="shared" si="23"/>
        <v>219000</v>
      </c>
      <c r="Z57" s="273">
        <f t="shared" si="23"/>
        <v>219000</v>
      </c>
      <c r="AA57" s="273">
        <f t="shared" si="23"/>
        <v>73000</v>
      </c>
      <c r="AB57" s="273">
        <f t="shared" si="23"/>
        <v>0</v>
      </c>
      <c r="AC57" s="273">
        <f t="shared" si="23"/>
        <v>0</v>
      </c>
      <c r="AD57" s="272"/>
    </row>
    <row r="58" spans="1:30" ht="13.5">
      <c r="A58" s="124" t="s">
        <v>120</v>
      </c>
      <c r="B58" s="128">
        <v>70000</v>
      </c>
      <c r="C58" s="129" t="s">
        <v>69</v>
      </c>
      <c r="D58" s="130">
        <v>71999</v>
      </c>
      <c r="E58" s="424">
        <v>3</v>
      </c>
      <c r="F58" s="424">
        <v>8</v>
      </c>
      <c r="G58" s="424">
        <v>0</v>
      </c>
      <c r="H58" s="424">
        <v>0</v>
      </c>
      <c r="I58" s="424">
        <v>0</v>
      </c>
      <c r="J58" s="427">
        <v>0</v>
      </c>
      <c r="K58" s="424">
        <v>1</v>
      </c>
      <c r="L58" s="424">
        <v>1</v>
      </c>
      <c r="M58" s="424">
        <v>3</v>
      </c>
      <c r="N58" s="424">
        <v>2</v>
      </c>
      <c r="O58" s="424">
        <v>0</v>
      </c>
      <c r="P58" s="427">
        <v>0</v>
      </c>
      <c r="Q58" s="127">
        <v>71000</v>
      </c>
      <c r="R58" s="273">
        <f t="shared" si="22"/>
        <v>213000</v>
      </c>
      <c r="S58" s="273">
        <f t="shared" si="22"/>
        <v>568000</v>
      </c>
      <c r="T58" s="273">
        <f t="shared" si="22"/>
        <v>0</v>
      </c>
      <c r="U58" s="273">
        <f t="shared" si="22"/>
        <v>0</v>
      </c>
      <c r="V58" s="273">
        <f t="shared" si="22"/>
        <v>0</v>
      </c>
      <c r="W58" s="273">
        <f t="shared" si="22"/>
        <v>0</v>
      </c>
      <c r="X58" s="273">
        <f t="shared" si="23"/>
        <v>71000</v>
      </c>
      <c r="Y58" s="273">
        <f t="shared" si="23"/>
        <v>71000</v>
      </c>
      <c r="Z58" s="273">
        <f t="shared" si="23"/>
        <v>213000</v>
      </c>
      <c r="AA58" s="273">
        <f t="shared" si="23"/>
        <v>142000</v>
      </c>
      <c r="AB58" s="273">
        <f t="shared" si="23"/>
        <v>0</v>
      </c>
      <c r="AC58" s="273">
        <f t="shared" si="23"/>
        <v>0</v>
      </c>
      <c r="AD58" s="272"/>
    </row>
    <row r="59" spans="1:30" ht="13.5">
      <c r="A59" s="124" t="s">
        <v>121</v>
      </c>
      <c r="B59" s="128">
        <v>68000</v>
      </c>
      <c r="C59" s="129" t="s">
        <v>69</v>
      </c>
      <c r="D59" s="130">
        <v>69999</v>
      </c>
      <c r="E59" s="424">
        <v>5</v>
      </c>
      <c r="F59" s="424">
        <v>7</v>
      </c>
      <c r="G59" s="424">
        <v>2</v>
      </c>
      <c r="H59" s="424">
        <v>0</v>
      </c>
      <c r="I59" s="424">
        <v>0</v>
      </c>
      <c r="J59" s="427">
        <v>0</v>
      </c>
      <c r="K59" s="424">
        <v>0</v>
      </c>
      <c r="L59" s="424">
        <v>2</v>
      </c>
      <c r="M59" s="424">
        <v>4</v>
      </c>
      <c r="N59" s="424">
        <v>0</v>
      </c>
      <c r="O59" s="424">
        <v>0</v>
      </c>
      <c r="P59" s="427">
        <v>0</v>
      </c>
      <c r="Q59" s="127">
        <v>69000</v>
      </c>
      <c r="R59" s="273">
        <f t="shared" si="22"/>
        <v>345000</v>
      </c>
      <c r="S59" s="273">
        <f t="shared" si="22"/>
        <v>483000</v>
      </c>
      <c r="T59" s="273">
        <f t="shared" si="22"/>
        <v>138000</v>
      </c>
      <c r="U59" s="273">
        <f t="shared" si="22"/>
        <v>0</v>
      </c>
      <c r="V59" s="273">
        <f t="shared" si="22"/>
        <v>0</v>
      </c>
      <c r="W59" s="273">
        <f t="shared" si="22"/>
        <v>0</v>
      </c>
      <c r="X59" s="273">
        <f t="shared" si="23"/>
        <v>0</v>
      </c>
      <c r="Y59" s="273">
        <f t="shared" si="23"/>
        <v>138000</v>
      </c>
      <c r="Z59" s="273">
        <f t="shared" si="23"/>
        <v>276000</v>
      </c>
      <c r="AA59" s="273">
        <f t="shared" si="23"/>
        <v>0</v>
      </c>
      <c r="AB59" s="273">
        <f t="shared" si="23"/>
        <v>0</v>
      </c>
      <c r="AC59" s="273">
        <f t="shared" si="23"/>
        <v>0</v>
      </c>
      <c r="AD59" s="272"/>
    </row>
    <row r="60" spans="1:30" ht="13.5">
      <c r="A60" s="124" t="s">
        <v>122</v>
      </c>
      <c r="B60" s="128">
        <v>66000</v>
      </c>
      <c r="C60" s="129" t="s">
        <v>69</v>
      </c>
      <c r="D60" s="130">
        <v>67999</v>
      </c>
      <c r="E60" s="424">
        <v>6</v>
      </c>
      <c r="F60" s="424">
        <v>8</v>
      </c>
      <c r="G60" s="424">
        <v>3</v>
      </c>
      <c r="H60" s="424">
        <v>1</v>
      </c>
      <c r="I60" s="424">
        <v>0</v>
      </c>
      <c r="J60" s="427">
        <v>0</v>
      </c>
      <c r="K60" s="424">
        <v>0</v>
      </c>
      <c r="L60" s="424">
        <v>0</v>
      </c>
      <c r="M60" s="424">
        <v>2</v>
      </c>
      <c r="N60" s="424">
        <v>1</v>
      </c>
      <c r="O60" s="424">
        <v>0</v>
      </c>
      <c r="P60" s="427">
        <v>0</v>
      </c>
      <c r="Q60" s="127">
        <v>67000</v>
      </c>
      <c r="R60" s="273">
        <f t="shared" si="22"/>
        <v>402000</v>
      </c>
      <c r="S60" s="273">
        <f t="shared" si="22"/>
        <v>536000</v>
      </c>
      <c r="T60" s="273">
        <f t="shared" si="22"/>
        <v>201000</v>
      </c>
      <c r="U60" s="273">
        <f t="shared" si="22"/>
        <v>67000</v>
      </c>
      <c r="V60" s="273">
        <f t="shared" si="22"/>
        <v>0</v>
      </c>
      <c r="W60" s="273">
        <f t="shared" si="22"/>
        <v>0</v>
      </c>
      <c r="X60" s="273">
        <f t="shared" si="23"/>
        <v>0</v>
      </c>
      <c r="Y60" s="273">
        <f t="shared" si="23"/>
        <v>0</v>
      </c>
      <c r="Z60" s="273">
        <f t="shared" si="23"/>
        <v>134000</v>
      </c>
      <c r="AA60" s="273">
        <f t="shared" si="23"/>
        <v>67000</v>
      </c>
      <c r="AB60" s="273">
        <f t="shared" si="23"/>
        <v>0</v>
      </c>
      <c r="AC60" s="273">
        <f t="shared" si="23"/>
        <v>0</v>
      </c>
      <c r="AD60" s="272"/>
    </row>
    <row r="61" spans="1:30" ht="13.5">
      <c r="A61" s="124" t="s">
        <v>123</v>
      </c>
      <c r="B61" s="128">
        <v>64000</v>
      </c>
      <c r="C61" s="129" t="s">
        <v>69</v>
      </c>
      <c r="D61" s="130">
        <v>65999</v>
      </c>
      <c r="E61" s="424">
        <v>5</v>
      </c>
      <c r="F61" s="424">
        <v>11</v>
      </c>
      <c r="G61" s="424">
        <v>6</v>
      </c>
      <c r="H61" s="424">
        <v>1</v>
      </c>
      <c r="I61" s="424">
        <v>0</v>
      </c>
      <c r="J61" s="427">
        <v>0</v>
      </c>
      <c r="K61" s="424">
        <v>1</v>
      </c>
      <c r="L61" s="424">
        <v>0</v>
      </c>
      <c r="M61" s="424">
        <v>2</v>
      </c>
      <c r="N61" s="424">
        <v>0</v>
      </c>
      <c r="O61" s="424">
        <v>0</v>
      </c>
      <c r="P61" s="427">
        <v>0</v>
      </c>
      <c r="Q61" s="127">
        <v>65000</v>
      </c>
      <c r="R61" s="273">
        <f aca="true" t="shared" si="24" ref="R61:W70">E61*$Q61</f>
        <v>325000</v>
      </c>
      <c r="S61" s="273">
        <f t="shared" si="24"/>
        <v>715000</v>
      </c>
      <c r="T61" s="273">
        <f t="shared" si="24"/>
        <v>390000</v>
      </c>
      <c r="U61" s="273">
        <f t="shared" si="24"/>
        <v>65000</v>
      </c>
      <c r="V61" s="273">
        <f t="shared" si="24"/>
        <v>0</v>
      </c>
      <c r="W61" s="273">
        <f t="shared" si="24"/>
        <v>0</v>
      </c>
      <c r="X61" s="273">
        <f aca="true" t="shared" si="25" ref="X61:AC70">K61*$Q61</f>
        <v>65000</v>
      </c>
      <c r="Y61" s="273">
        <f t="shared" si="25"/>
        <v>0</v>
      </c>
      <c r="Z61" s="273">
        <f t="shared" si="25"/>
        <v>130000</v>
      </c>
      <c r="AA61" s="273">
        <f t="shared" si="25"/>
        <v>0</v>
      </c>
      <c r="AB61" s="273">
        <f t="shared" si="25"/>
        <v>0</v>
      </c>
      <c r="AC61" s="273">
        <f t="shared" si="25"/>
        <v>0</v>
      </c>
      <c r="AD61" s="272"/>
    </row>
    <row r="62" spans="1:30" ht="13.5">
      <c r="A62" s="124" t="s">
        <v>124</v>
      </c>
      <c r="B62" s="128">
        <v>62000</v>
      </c>
      <c r="C62" s="129" t="s">
        <v>69</v>
      </c>
      <c r="D62" s="130">
        <v>63999</v>
      </c>
      <c r="E62" s="424">
        <v>3</v>
      </c>
      <c r="F62" s="424">
        <v>9</v>
      </c>
      <c r="G62" s="424">
        <v>3</v>
      </c>
      <c r="H62" s="424">
        <v>0</v>
      </c>
      <c r="I62" s="424">
        <v>0</v>
      </c>
      <c r="J62" s="427">
        <v>0</v>
      </c>
      <c r="K62" s="424">
        <v>0</v>
      </c>
      <c r="L62" s="424">
        <v>0</v>
      </c>
      <c r="M62" s="424">
        <v>1</v>
      </c>
      <c r="N62" s="424">
        <v>3</v>
      </c>
      <c r="O62" s="424">
        <v>0</v>
      </c>
      <c r="P62" s="427">
        <v>0</v>
      </c>
      <c r="Q62" s="127">
        <v>63000</v>
      </c>
      <c r="R62" s="273">
        <f t="shared" si="24"/>
        <v>189000</v>
      </c>
      <c r="S62" s="273">
        <f t="shared" si="24"/>
        <v>567000</v>
      </c>
      <c r="T62" s="273">
        <f t="shared" si="24"/>
        <v>189000</v>
      </c>
      <c r="U62" s="273">
        <f t="shared" si="24"/>
        <v>0</v>
      </c>
      <c r="V62" s="273">
        <f t="shared" si="24"/>
        <v>0</v>
      </c>
      <c r="W62" s="273">
        <f t="shared" si="24"/>
        <v>0</v>
      </c>
      <c r="X62" s="273">
        <f t="shared" si="25"/>
        <v>0</v>
      </c>
      <c r="Y62" s="273">
        <f t="shared" si="25"/>
        <v>0</v>
      </c>
      <c r="Z62" s="273">
        <f t="shared" si="25"/>
        <v>63000</v>
      </c>
      <c r="AA62" s="273">
        <f t="shared" si="25"/>
        <v>189000</v>
      </c>
      <c r="AB62" s="273">
        <f t="shared" si="25"/>
        <v>0</v>
      </c>
      <c r="AC62" s="273">
        <f t="shared" si="25"/>
        <v>0</v>
      </c>
      <c r="AD62" s="272"/>
    </row>
    <row r="63" spans="1:30" ht="13.5">
      <c r="A63" s="124" t="s">
        <v>125</v>
      </c>
      <c r="B63" s="128">
        <v>60000</v>
      </c>
      <c r="C63" s="129" t="s">
        <v>69</v>
      </c>
      <c r="D63" s="130">
        <v>61999</v>
      </c>
      <c r="E63" s="424">
        <v>1</v>
      </c>
      <c r="F63" s="424">
        <v>10</v>
      </c>
      <c r="G63" s="424">
        <v>15</v>
      </c>
      <c r="H63" s="424">
        <v>1</v>
      </c>
      <c r="I63" s="424">
        <v>0</v>
      </c>
      <c r="J63" s="427">
        <v>0</v>
      </c>
      <c r="K63" s="424">
        <v>0</v>
      </c>
      <c r="L63" s="424">
        <v>0</v>
      </c>
      <c r="M63" s="424">
        <v>4</v>
      </c>
      <c r="N63" s="424">
        <v>1</v>
      </c>
      <c r="O63" s="424">
        <v>0</v>
      </c>
      <c r="P63" s="427">
        <v>0</v>
      </c>
      <c r="Q63" s="127">
        <v>61000</v>
      </c>
      <c r="R63" s="273">
        <f t="shared" si="24"/>
        <v>61000</v>
      </c>
      <c r="S63" s="273">
        <f t="shared" si="24"/>
        <v>610000</v>
      </c>
      <c r="T63" s="273">
        <f t="shared" si="24"/>
        <v>915000</v>
      </c>
      <c r="U63" s="273">
        <f t="shared" si="24"/>
        <v>61000</v>
      </c>
      <c r="V63" s="273">
        <f t="shared" si="24"/>
        <v>0</v>
      </c>
      <c r="W63" s="273">
        <f t="shared" si="24"/>
        <v>0</v>
      </c>
      <c r="X63" s="273">
        <f t="shared" si="25"/>
        <v>0</v>
      </c>
      <c r="Y63" s="273">
        <f t="shared" si="25"/>
        <v>0</v>
      </c>
      <c r="Z63" s="273">
        <f t="shared" si="25"/>
        <v>244000</v>
      </c>
      <c r="AA63" s="273">
        <f t="shared" si="25"/>
        <v>61000</v>
      </c>
      <c r="AB63" s="273">
        <f t="shared" si="25"/>
        <v>0</v>
      </c>
      <c r="AC63" s="273">
        <f t="shared" si="25"/>
        <v>0</v>
      </c>
      <c r="AD63" s="272"/>
    </row>
    <row r="64" spans="1:30" ht="13.5">
      <c r="A64" s="124" t="s">
        <v>126</v>
      </c>
      <c r="B64" s="128">
        <v>58000</v>
      </c>
      <c r="C64" s="129" t="s">
        <v>69</v>
      </c>
      <c r="D64" s="130">
        <v>59999</v>
      </c>
      <c r="E64" s="424">
        <v>0</v>
      </c>
      <c r="F64" s="424">
        <v>3</v>
      </c>
      <c r="G64" s="424">
        <v>8</v>
      </c>
      <c r="H64" s="424">
        <v>1</v>
      </c>
      <c r="I64" s="424">
        <v>0</v>
      </c>
      <c r="J64" s="427">
        <v>0</v>
      </c>
      <c r="K64" s="424">
        <v>0</v>
      </c>
      <c r="L64" s="424">
        <v>1</v>
      </c>
      <c r="M64" s="424">
        <v>1</v>
      </c>
      <c r="N64" s="424">
        <v>0</v>
      </c>
      <c r="O64" s="424">
        <v>0</v>
      </c>
      <c r="P64" s="427">
        <v>0</v>
      </c>
      <c r="Q64" s="127">
        <v>59000</v>
      </c>
      <c r="R64" s="273">
        <f t="shared" si="24"/>
        <v>0</v>
      </c>
      <c r="S64" s="273">
        <f t="shared" si="24"/>
        <v>177000</v>
      </c>
      <c r="T64" s="273">
        <f t="shared" si="24"/>
        <v>472000</v>
      </c>
      <c r="U64" s="273">
        <f t="shared" si="24"/>
        <v>59000</v>
      </c>
      <c r="V64" s="273">
        <f t="shared" si="24"/>
        <v>0</v>
      </c>
      <c r="W64" s="273">
        <f t="shared" si="24"/>
        <v>0</v>
      </c>
      <c r="X64" s="273">
        <f t="shared" si="25"/>
        <v>0</v>
      </c>
      <c r="Y64" s="273">
        <f t="shared" si="25"/>
        <v>59000</v>
      </c>
      <c r="Z64" s="273">
        <f t="shared" si="25"/>
        <v>59000</v>
      </c>
      <c r="AA64" s="273">
        <f t="shared" si="25"/>
        <v>0</v>
      </c>
      <c r="AB64" s="273">
        <f t="shared" si="25"/>
        <v>0</v>
      </c>
      <c r="AC64" s="273">
        <f t="shared" si="25"/>
        <v>0</v>
      </c>
      <c r="AD64" s="272"/>
    </row>
    <row r="65" spans="1:30" ht="13.5">
      <c r="A65" s="124" t="s">
        <v>127</v>
      </c>
      <c r="B65" s="128">
        <v>56000</v>
      </c>
      <c r="C65" s="129" t="s">
        <v>69</v>
      </c>
      <c r="D65" s="130">
        <v>57999</v>
      </c>
      <c r="E65" s="424">
        <v>0</v>
      </c>
      <c r="F65" s="424">
        <v>10</v>
      </c>
      <c r="G65" s="424">
        <v>5</v>
      </c>
      <c r="H65" s="424">
        <v>0</v>
      </c>
      <c r="I65" s="424">
        <v>0</v>
      </c>
      <c r="J65" s="427">
        <v>0</v>
      </c>
      <c r="K65" s="424">
        <v>0</v>
      </c>
      <c r="L65" s="424">
        <v>0</v>
      </c>
      <c r="M65" s="424">
        <v>3</v>
      </c>
      <c r="N65" s="424">
        <v>2</v>
      </c>
      <c r="O65" s="424">
        <v>0</v>
      </c>
      <c r="P65" s="427">
        <v>0</v>
      </c>
      <c r="Q65" s="127">
        <v>57000</v>
      </c>
      <c r="R65" s="273">
        <f t="shared" si="24"/>
        <v>0</v>
      </c>
      <c r="S65" s="273">
        <f t="shared" si="24"/>
        <v>570000</v>
      </c>
      <c r="T65" s="273">
        <f t="shared" si="24"/>
        <v>285000</v>
      </c>
      <c r="U65" s="273">
        <f t="shared" si="24"/>
        <v>0</v>
      </c>
      <c r="V65" s="273">
        <f t="shared" si="24"/>
        <v>0</v>
      </c>
      <c r="W65" s="273">
        <f t="shared" si="24"/>
        <v>0</v>
      </c>
      <c r="X65" s="273">
        <f t="shared" si="25"/>
        <v>0</v>
      </c>
      <c r="Y65" s="273">
        <f t="shared" si="25"/>
        <v>0</v>
      </c>
      <c r="Z65" s="273">
        <f t="shared" si="25"/>
        <v>171000</v>
      </c>
      <c r="AA65" s="273">
        <f t="shared" si="25"/>
        <v>114000</v>
      </c>
      <c r="AB65" s="273">
        <f t="shared" si="25"/>
        <v>0</v>
      </c>
      <c r="AC65" s="273">
        <f t="shared" si="25"/>
        <v>0</v>
      </c>
      <c r="AD65" s="272"/>
    </row>
    <row r="66" spans="1:30" ht="13.5">
      <c r="A66" s="124" t="s">
        <v>128</v>
      </c>
      <c r="B66" s="128">
        <v>54000</v>
      </c>
      <c r="C66" s="129" t="s">
        <v>69</v>
      </c>
      <c r="D66" s="130">
        <v>55999</v>
      </c>
      <c r="E66" s="424">
        <v>0</v>
      </c>
      <c r="F66" s="424">
        <v>6</v>
      </c>
      <c r="G66" s="424">
        <v>8</v>
      </c>
      <c r="H66" s="424">
        <v>3</v>
      </c>
      <c r="I66" s="424">
        <v>0</v>
      </c>
      <c r="J66" s="427">
        <v>0</v>
      </c>
      <c r="K66" s="424">
        <v>0</v>
      </c>
      <c r="L66" s="424">
        <v>0</v>
      </c>
      <c r="M66" s="424">
        <v>1</v>
      </c>
      <c r="N66" s="424">
        <v>2</v>
      </c>
      <c r="O66" s="424">
        <v>0</v>
      </c>
      <c r="P66" s="427">
        <v>0</v>
      </c>
      <c r="Q66" s="127">
        <v>55000</v>
      </c>
      <c r="R66" s="273">
        <f t="shared" si="24"/>
        <v>0</v>
      </c>
      <c r="S66" s="273">
        <f t="shared" si="24"/>
        <v>330000</v>
      </c>
      <c r="T66" s="273">
        <f t="shared" si="24"/>
        <v>440000</v>
      </c>
      <c r="U66" s="273">
        <f t="shared" si="24"/>
        <v>165000</v>
      </c>
      <c r="V66" s="273">
        <f t="shared" si="24"/>
        <v>0</v>
      </c>
      <c r="W66" s="273">
        <f t="shared" si="24"/>
        <v>0</v>
      </c>
      <c r="X66" s="273">
        <f t="shared" si="25"/>
        <v>0</v>
      </c>
      <c r="Y66" s="273">
        <f t="shared" si="25"/>
        <v>0</v>
      </c>
      <c r="Z66" s="273">
        <f t="shared" si="25"/>
        <v>55000</v>
      </c>
      <c r="AA66" s="273">
        <f t="shared" si="25"/>
        <v>110000</v>
      </c>
      <c r="AB66" s="273">
        <f t="shared" si="25"/>
        <v>0</v>
      </c>
      <c r="AC66" s="273">
        <f t="shared" si="25"/>
        <v>0</v>
      </c>
      <c r="AD66" s="272"/>
    </row>
    <row r="67" spans="1:30" ht="13.5">
      <c r="A67" s="124" t="s">
        <v>129</v>
      </c>
      <c r="B67" s="128">
        <v>52000</v>
      </c>
      <c r="C67" s="129" t="s">
        <v>69</v>
      </c>
      <c r="D67" s="130">
        <v>53999</v>
      </c>
      <c r="E67" s="424">
        <v>0</v>
      </c>
      <c r="F67" s="424">
        <v>3</v>
      </c>
      <c r="G67" s="424">
        <v>6</v>
      </c>
      <c r="H67" s="424">
        <v>1</v>
      </c>
      <c r="I67" s="424">
        <v>0</v>
      </c>
      <c r="J67" s="427">
        <v>0</v>
      </c>
      <c r="K67" s="424">
        <v>0</v>
      </c>
      <c r="L67" s="424">
        <v>0</v>
      </c>
      <c r="M67" s="424">
        <v>0</v>
      </c>
      <c r="N67" s="424">
        <v>1</v>
      </c>
      <c r="O67" s="424">
        <v>0</v>
      </c>
      <c r="P67" s="427">
        <v>0</v>
      </c>
      <c r="Q67" s="127">
        <v>53000</v>
      </c>
      <c r="R67" s="273">
        <f t="shared" si="24"/>
        <v>0</v>
      </c>
      <c r="S67" s="273">
        <f t="shared" si="24"/>
        <v>159000</v>
      </c>
      <c r="T67" s="273">
        <f t="shared" si="24"/>
        <v>318000</v>
      </c>
      <c r="U67" s="273">
        <f t="shared" si="24"/>
        <v>53000</v>
      </c>
      <c r="V67" s="273">
        <f t="shared" si="24"/>
        <v>0</v>
      </c>
      <c r="W67" s="273">
        <f t="shared" si="24"/>
        <v>0</v>
      </c>
      <c r="X67" s="273">
        <f t="shared" si="25"/>
        <v>0</v>
      </c>
      <c r="Y67" s="273">
        <f t="shared" si="25"/>
        <v>0</v>
      </c>
      <c r="Z67" s="273">
        <f t="shared" si="25"/>
        <v>0</v>
      </c>
      <c r="AA67" s="273">
        <f t="shared" si="25"/>
        <v>53000</v>
      </c>
      <c r="AB67" s="273">
        <f t="shared" si="25"/>
        <v>0</v>
      </c>
      <c r="AC67" s="273">
        <f t="shared" si="25"/>
        <v>0</v>
      </c>
      <c r="AD67" s="272"/>
    </row>
    <row r="68" spans="1:30" ht="13.5">
      <c r="A68" s="124" t="s">
        <v>130</v>
      </c>
      <c r="B68" s="128">
        <v>50000</v>
      </c>
      <c r="C68" s="129" t="s">
        <v>69</v>
      </c>
      <c r="D68" s="130">
        <v>51999</v>
      </c>
      <c r="E68" s="424">
        <v>0</v>
      </c>
      <c r="F68" s="424">
        <v>3</v>
      </c>
      <c r="G68" s="424">
        <v>15</v>
      </c>
      <c r="H68" s="424">
        <v>2</v>
      </c>
      <c r="I68" s="424">
        <v>0</v>
      </c>
      <c r="J68" s="427">
        <v>0</v>
      </c>
      <c r="K68" s="424">
        <v>0</v>
      </c>
      <c r="L68" s="424">
        <v>0</v>
      </c>
      <c r="M68" s="424">
        <v>0</v>
      </c>
      <c r="N68" s="424">
        <v>2</v>
      </c>
      <c r="O68" s="424">
        <v>0</v>
      </c>
      <c r="P68" s="427">
        <v>0</v>
      </c>
      <c r="Q68" s="127">
        <v>51000</v>
      </c>
      <c r="R68" s="273">
        <f t="shared" si="24"/>
        <v>0</v>
      </c>
      <c r="S68" s="273">
        <f t="shared" si="24"/>
        <v>153000</v>
      </c>
      <c r="T68" s="273">
        <f t="shared" si="24"/>
        <v>765000</v>
      </c>
      <c r="U68" s="273">
        <f t="shared" si="24"/>
        <v>102000</v>
      </c>
      <c r="V68" s="273">
        <f t="shared" si="24"/>
        <v>0</v>
      </c>
      <c r="W68" s="273">
        <f t="shared" si="24"/>
        <v>0</v>
      </c>
      <c r="X68" s="273">
        <f t="shared" si="25"/>
        <v>0</v>
      </c>
      <c r="Y68" s="273">
        <f t="shared" si="25"/>
        <v>0</v>
      </c>
      <c r="Z68" s="273">
        <f t="shared" si="25"/>
        <v>0</v>
      </c>
      <c r="AA68" s="273">
        <f t="shared" si="25"/>
        <v>102000</v>
      </c>
      <c r="AB68" s="273">
        <f t="shared" si="25"/>
        <v>0</v>
      </c>
      <c r="AC68" s="273">
        <f t="shared" si="25"/>
        <v>0</v>
      </c>
      <c r="AD68" s="272"/>
    </row>
    <row r="69" spans="1:30" ht="13.5">
      <c r="A69" s="124" t="s">
        <v>131</v>
      </c>
      <c r="B69" s="128">
        <v>48000</v>
      </c>
      <c r="C69" s="129" t="s">
        <v>69</v>
      </c>
      <c r="D69" s="130">
        <v>49999</v>
      </c>
      <c r="E69" s="424">
        <v>0</v>
      </c>
      <c r="F69" s="424">
        <v>0</v>
      </c>
      <c r="G69" s="424">
        <v>7</v>
      </c>
      <c r="H69" s="424">
        <v>3</v>
      </c>
      <c r="I69" s="424">
        <v>0</v>
      </c>
      <c r="J69" s="427">
        <v>0</v>
      </c>
      <c r="K69" s="424">
        <v>0</v>
      </c>
      <c r="L69" s="424">
        <v>0</v>
      </c>
      <c r="M69" s="424">
        <v>0</v>
      </c>
      <c r="N69" s="424">
        <v>5</v>
      </c>
      <c r="O69" s="424">
        <v>0</v>
      </c>
      <c r="P69" s="427">
        <v>0</v>
      </c>
      <c r="Q69" s="127">
        <v>49000</v>
      </c>
      <c r="R69" s="273">
        <f t="shared" si="24"/>
        <v>0</v>
      </c>
      <c r="S69" s="273">
        <f t="shared" si="24"/>
        <v>0</v>
      </c>
      <c r="T69" s="273">
        <f t="shared" si="24"/>
        <v>343000</v>
      </c>
      <c r="U69" s="273">
        <f t="shared" si="24"/>
        <v>147000</v>
      </c>
      <c r="V69" s="273">
        <f t="shared" si="24"/>
        <v>0</v>
      </c>
      <c r="W69" s="273">
        <f t="shared" si="24"/>
        <v>0</v>
      </c>
      <c r="X69" s="273">
        <f t="shared" si="25"/>
        <v>0</v>
      </c>
      <c r="Y69" s="273">
        <f t="shared" si="25"/>
        <v>0</v>
      </c>
      <c r="Z69" s="273">
        <f t="shared" si="25"/>
        <v>0</v>
      </c>
      <c r="AA69" s="273">
        <f t="shared" si="25"/>
        <v>245000</v>
      </c>
      <c r="AB69" s="273">
        <f t="shared" si="25"/>
        <v>0</v>
      </c>
      <c r="AC69" s="273">
        <f t="shared" si="25"/>
        <v>0</v>
      </c>
      <c r="AD69" s="272"/>
    </row>
    <row r="70" spans="1:30" ht="13.5">
      <c r="A70" s="124" t="s">
        <v>132</v>
      </c>
      <c r="B70" s="128">
        <v>46000</v>
      </c>
      <c r="C70" s="129" t="s">
        <v>69</v>
      </c>
      <c r="D70" s="130">
        <v>47999</v>
      </c>
      <c r="E70" s="424">
        <v>0</v>
      </c>
      <c r="F70" s="424">
        <v>0</v>
      </c>
      <c r="G70" s="424">
        <v>10</v>
      </c>
      <c r="H70" s="424">
        <v>7</v>
      </c>
      <c r="I70" s="424">
        <v>0</v>
      </c>
      <c r="J70" s="427">
        <v>0</v>
      </c>
      <c r="K70" s="424">
        <v>0</v>
      </c>
      <c r="L70" s="424">
        <v>0</v>
      </c>
      <c r="M70" s="424">
        <v>0</v>
      </c>
      <c r="N70" s="424">
        <v>0</v>
      </c>
      <c r="O70" s="424">
        <v>0</v>
      </c>
      <c r="P70" s="427">
        <v>0</v>
      </c>
      <c r="Q70" s="127">
        <v>47000</v>
      </c>
      <c r="R70" s="273">
        <f t="shared" si="24"/>
        <v>0</v>
      </c>
      <c r="S70" s="273">
        <f t="shared" si="24"/>
        <v>0</v>
      </c>
      <c r="T70" s="273">
        <f t="shared" si="24"/>
        <v>470000</v>
      </c>
      <c r="U70" s="273">
        <f t="shared" si="24"/>
        <v>329000</v>
      </c>
      <c r="V70" s="273">
        <f t="shared" si="24"/>
        <v>0</v>
      </c>
      <c r="W70" s="273">
        <f t="shared" si="24"/>
        <v>0</v>
      </c>
      <c r="X70" s="273">
        <f t="shared" si="25"/>
        <v>0</v>
      </c>
      <c r="Y70" s="273">
        <f t="shared" si="25"/>
        <v>0</v>
      </c>
      <c r="Z70" s="273">
        <f t="shared" si="25"/>
        <v>0</v>
      </c>
      <c r="AA70" s="273">
        <f t="shared" si="25"/>
        <v>0</v>
      </c>
      <c r="AB70" s="273">
        <f t="shared" si="25"/>
        <v>0</v>
      </c>
      <c r="AC70" s="273">
        <f t="shared" si="25"/>
        <v>0</v>
      </c>
      <c r="AD70" s="272"/>
    </row>
    <row r="71" spans="1:30" ht="13.5">
      <c r="A71" s="124" t="s">
        <v>133</v>
      </c>
      <c r="B71" s="128">
        <v>44000</v>
      </c>
      <c r="C71" s="129" t="s">
        <v>69</v>
      </c>
      <c r="D71" s="130">
        <v>45999</v>
      </c>
      <c r="E71" s="424">
        <v>0</v>
      </c>
      <c r="F71" s="424">
        <v>0</v>
      </c>
      <c r="G71" s="424">
        <v>1</v>
      </c>
      <c r="H71" s="424">
        <v>8</v>
      </c>
      <c r="I71" s="424">
        <v>0</v>
      </c>
      <c r="J71" s="427">
        <v>0</v>
      </c>
      <c r="K71" s="424">
        <v>0</v>
      </c>
      <c r="L71" s="424">
        <v>0</v>
      </c>
      <c r="M71" s="424">
        <v>0</v>
      </c>
      <c r="N71" s="424">
        <v>3</v>
      </c>
      <c r="O71" s="424">
        <v>0</v>
      </c>
      <c r="P71" s="427">
        <v>0</v>
      </c>
      <c r="Q71" s="127">
        <v>45000</v>
      </c>
      <c r="R71" s="273">
        <f aca="true" t="shared" si="26" ref="R71:W78">E71*$Q71</f>
        <v>0</v>
      </c>
      <c r="S71" s="273">
        <f t="shared" si="26"/>
        <v>0</v>
      </c>
      <c r="T71" s="273">
        <f t="shared" si="26"/>
        <v>45000</v>
      </c>
      <c r="U71" s="273">
        <f t="shared" si="26"/>
        <v>360000</v>
      </c>
      <c r="V71" s="273">
        <f t="shared" si="26"/>
        <v>0</v>
      </c>
      <c r="W71" s="273">
        <f t="shared" si="26"/>
        <v>0</v>
      </c>
      <c r="X71" s="273">
        <f aca="true" t="shared" si="27" ref="X71:AC78">K71*$Q71</f>
        <v>0</v>
      </c>
      <c r="Y71" s="273">
        <f t="shared" si="27"/>
        <v>0</v>
      </c>
      <c r="Z71" s="273">
        <f t="shared" si="27"/>
        <v>0</v>
      </c>
      <c r="AA71" s="273">
        <f t="shared" si="27"/>
        <v>135000</v>
      </c>
      <c r="AB71" s="273">
        <f t="shared" si="27"/>
        <v>0</v>
      </c>
      <c r="AC71" s="273">
        <f t="shared" si="27"/>
        <v>0</v>
      </c>
      <c r="AD71" s="272"/>
    </row>
    <row r="72" spans="1:30" ht="13.5">
      <c r="A72" s="124" t="s">
        <v>134</v>
      </c>
      <c r="B72" s="128">
        <v>42000</v>
      </c>
      <c r="C72" s="129" t="s">
        <v>69</v>
      </c>
      <c r="D72" s="130">
        <v>43999</v>
      </c>
      <c r="E72" s="424">
        <v>0</v>
      </c>
      <c r="F72" s="424">
        <v>0</v>
      </c>
      <c r="G72" s="424">
        <v>2</v>
      </c>
      <c r="H72" s="424">
        <v>3</v>
      </c>
      <c r="I72" s="424">
        <v>0</v>
      </c>
      <c r="J72" s="427">
        <v>0</v>
      </c>
      <c r="K72" s="424">
        <v>0</v>
      </c>
      <c r="L72" s="424">
        <v>0</v>
      </c>
      <c r="M72" s="424">
        <v>0</v>
      </c>
      <c r="N72" s="424">
        <v>0</v>
      </c>
      <c r="O72" s="424">
        <v>0</v>
      </c>
      <c r="P72" s="427">
        <v>0</v>
      </c>
      <c r="Q72" s="127">
        <v>43000</v>
      </c>
      <c r="R72" s="273">
        <f t="shared" si="26"/>
        <v>0</v>
      </c>
      <c r="S72" s="273">
        <f t="shared" si="26"/>
        <v>0</v>
      </c>
      <c r="T72" s="273">
        <f t="shared" si="26"/>
        <v>86000</v>
      </c>
      <c r="U72" s="273">
        <f t="shared" si="26"/>
        <v>129000</v>
      </c>
      <c r="V72" s="273">
        <f t="shared" si="26"/>
        <v>0</v>
      </c>
      <c r="W72" s="273">
        <f t="shared" si="26"/>
        <v>0</v>
      </c>
      <c r="X72" s="273">
        <f t="shared" si="27"/>
        <v>0</v>
      </c>
      <c r="Y72" s="273">
        <f t="shared" si="27"/>
        <v>0</v>
      </c>
      <c r="Z72" s="273">
        <f t="shared" si="27"/>
        <v>0</v>
      </c>
      <c r="AA72" s="273">
        <f t="shared" si="27"/>
        <v>0</v>
      </c>
      <c r="AB72" s="273">
        <f t="shared" si="27"/>
        <v>0</v>
      </c>
      <c r="AC72" s="273">
        <f t="shared" si="27"/>
        <v>0</v>
      </c>
      <c r="AD72" s="272"/>
    </row>
    <row r="73" spans="1:30" ht="13.5">
      <c r="A73" s="124" t="s">
        <v>135</v>
      </c>
      <c r="B73" s="128">
        <v>40000</v>
      </c>
      <c r="C73" s="129" t="s">
        <v>69</v>
      </c>
      <c r="D73" s="130">
        <v>41999</v>
      </c>
      <c r="E73" s="424">
        <v>0</v>
      </c>
      <c r="F73" s="424">
        <v>0</v>
      </c>
      <c r="G73" s="424">
        <v>1</v>
      </c>
      <c r="H73" s="424">
        <v>2</v>
      </c>
      <c r="I73" s="424">
        <v>0</v>
      </c>
      <c r="J73" s="427">
        <v>0</v>
      </c>
      <c r="K73" s="424">
        <v>0</v>
      </c>
      <c r="L73" s="424">
        <v>0</v>
      </c>
      <c r="M73" s="424">
        <v>0</v>
      </c>
      <c r="N73" s="424">
        <v>0</v>
      </c>
      <c r="O73" s="424">
        <v>0</v>
      </c>
      <c r="P73" s="427">
        <v>0</v>
      </c>
      <c r="Q73" s="127">
        <v>41000</v>
      </c>
      <c r="R73" s="273">
        <f t="shared" si="26"/>
        <v>0</v>
      </c>
      <c r="S73" s="273">
        <f t="shared" si="26"/>
        <v>0</v>
      </c>
      <c r="T73" s="273">
        <f t="shared" si="26"/>
        <v>41000</v>
      </c>
      <c r="U73" s="273">
        <f t="shared" si="26"/>
        <v>82000</v>
      </c>
      <c r="V73" s="273">
        <f t="shared" si="26"/>
        <v>0</v>
      </c>
      <c r="W73" s="273">
        <f t="shared" si="26"/>
        <v>0</v>
      </c>
      <c r="X73" s="273">
        <f t="shared" si="27"/>
        <v>0</v>
      </c>
      <c r="Y73" s="273">
        <f t="shared" si="27"/>
        <v>0</v>
      </c>
      <c r="Z73" s="273">
        <f t="shared" si="27"/>
        <v>0</v>
      </c>
      <c r="AA73" s="273">
        <f t="shared" si="27"/>
        <v>0</v>
      </c>
      <c r="AB73" s="273">
        <f t="shared" si="27"/>
        <v>0</v>
      </c>
      <c r="AC73" s="273">
        <f t="shared" si="27"/>
        <v>0</v>
      </c>
      <c r="AD73" s="272"/>
    </row>
    <row r="74" spans="1:30" ht="13.5">
      <c r="A74" s="124" t="s">
        <v>136</v>
      </c>
      <c r="B74" s="128">
        <v>38000</v>
      </c>
      <c r="C74" s="129" t="s">
        <v>69</v>
      </c>
      <c r="D74" s="130">
        <v>39999</v>
      </c>
      <c r="E74" s="424">
        <v>0</v>
      </c>
      <c r="F74" s="424">
        <v>0</v>
      </c>
      <c r="G74" s="424">
        <v>0</v>
      </c>
      <c r="H74" s="424">
        <v>3</v>
      </c>
      <c r="I74" s="424">
        <v>0</v>
      </c>
      <c r="J74" s="427">
        <v>0</v>
      </c>
      <c r="K74" s="424">
        <v>0</v>
      </c>
      <c r="L74" s="424">
        <v>0</v>
      </c>
      <c r="M74" s="424">
        <v>0</v>
      </c>
      <c r="N74" s="424">
        <v>1</v>
      </c>
      <c r="O74" s="424">
        <v>0</v>
      </c>
      <c r="P74" s="427">
        <v>0</v>
      </c>
      <c r="Q74" s="127">
        <v>39000</v>
      </c>
      <c r="R74" s="273">
        <f t="shared" si="26"/>
        <v>0</v>
      </c>
      <c r="S74" s="273">
        <f t="shared" si="26"/>
        <v>0</v>
      </c>
      <c r="T74" s="273">
        <f t="shared" si="26"/>
        <v>0</v>
      </c>
      <c r="U74" s="273">
        <f t="shared" si="26"/>
        <v>117000</v>
      </c>
      <c r="V74" s="273">
        <f t="shared" si="26"/>
        <v>0</v>
      </c>
      <c r="W74" s="273">
        <f t="shared" si="26"/>
        <v>0</v>
      </c>
      <c r="X74" s="273">
        <f t="shared" si="27"/>
        <v>0</v>
      </c>
      <c r="Y74" s="273">
        <f t="shared" si="27"/>
        <v>0</v>
      </c>
      <c r="Z74" s="273">
        <f t="shared" si="27"/>
        <v>0</v>
      </c>
      <c r="AA74" s="273">
        <f t="shared" si="27"/>
        <v>39000</v>
      </c>
      <c r="AB74" s="273">
        <f t="shared" si="27"/>
        <v>0</v>
      </c>
      <c r="AC74" s="273">
        <f t="shared" si="27"/>
        <v>0</v>
      </c>
      <c r="AD74" s="272"/>
    </row>
    <row r="75" spans="1:30" ht="13.5">
      <c r="A75" s="124" t="s">
        <v>137</v>
      </c>
      <c r="B75" s="128">
        <v>36000</v>
      </c>
      <c r="C75" s="129" t="s">
        <v>69</v>
      </c>
      <c r="D75" s="130">
        <v>37999</v>
      </c>
      <c r="E75" s="424">
        <v>0</v>
      </c>
      <c r="F75" s="424">
        <v>0</v>
      </c>
      <c r="G75" s="424">
        <v>0</v>
      </c>
      <c r="H75" s="424">
        <v>0</v>
      </c>
      <c r="I75" s="424">
        <v>0</v>
      </c>
      <c r="J75" s="427">
        <v>0</v>
      </c>
      <c r="K75" s="424">
        <v>0</v>
      </c>
      <c r="L75" s="424">
        <v>0</v>
      </c>
      <c r="M75" s="424">
        <v>0</v>
      </c>
      <c r="N75" s="424">
        <v>0</v>
      </c>
      <c r="O75" s="424">
        <v>0</v>
      </c>
      <c r="P75" s="427">
        <v>0</v>
      </c>
      <c r="Q75" s="127">
        <v>37000</v>
      </c>
      <c r="R75" s="273">
        <f t="shared" si="26"/>
        <v>0</v>
      </c>
      <c r="S75" s="273">
        <f t="shared" si="26"/>
        <v>0</v>
      </c>
      <c r="T75" s="273">
        <f t="shared" si="26"/>
        <v>0</v>
      </c>
      <c r="U75" s="273">
        <f t="shared" si="26"/>
        <v>0</v>
      </c>
      <c r="V75" s="273">
        <f t="shared" si="26"/>
        <v>0</v>
      </c>
      <c r="W75" s="273">
        <f t="shared" si="26"/>
        <v>0</v>
      </c>
      <c r="X75" s="273">
        <f t="shared" si="27"/>
        <v>0</v>
      </c>
      <c r="Y75" s="273">
        <f t="shared" si="27"/>
        <v>0</v>
      </c>
      <c r="Z75" s="273">
        <f t="shared" si="27"/>
        <v>0</v>
      </c>
      <c r="AA75" s="273">
        <f t="shared" si="27"/>
        <v>0</v>
      </c>
      <c r="AB75" s="273">
        <f t="shared" si="27"/>
        <v>0</v>
      </c>
      <c r="AC75" s="273">
        <f t="shared" si="27"/>
        <v>0</v>
      </c>
      <c r="AD75" s="272"/>
    </row>
    <row r="76" spans="1:30" ht="13.5">
      <c r="A76" s="124" t="s">
        <v>138</v>
      </c>
      <c r="B76" s="128">
        <v>34000</v>
      </c>
      <c r="C76" s="129" t="s">
        <v>69</v>
      </c>
      <c r="D76" s="130">
        <v>35999</v>
      </c>
      <c r="E76" s="424">
        <v>0</v>
      </c>
      <c r="F76" s="424">
        <v>1</v>
      </c>
      <c r="G76" s="424">
        <v>0</v>
      </c>
      <c r="H76" s="424">
        <v>0</v>
      </c>
      <c r="I76" s="424">
        <v>0</v>
      </c>
      <c r="J76" s="427">
        <v>0</v>
      </c>
      <c r="K76" s="424">
        <v>0</v>
      </c>
      <c r="L76" s="424">
        <v>0</v>
      </c>
      <c r="M76" s="424">
        <v>0</v>
      </c>
      <c r="N76" s="424">
        <v>0</v>
      </c>
      <c r="O76" s="424">
        <v>0</v>
      </c>
      <c r="P76" s="427">
        <v>0</v>
      </c>
      <c r="Q76" s="127">
        <v>35000</v>
      </c>
      <c r="R76" s="273">
        <f t="shared" si="26"/>
        <v>0</v>
      </c>
      <c r="S76" s="273">
        <f t="shared" si="26"/>
        <v>35000</v>
      </c>
      <c r="T76" s="273">
        <f t="shared" si="26"/>
        <v>0</v>
      </c>
      <c r="U76" s="273">
        <f t="shared" si="26"/>
        <v>0</v>
      </c>
      <c r="V76" s="273">
        <f t="shared" si="26"/>
        <v>0</v>
      </c>
      <c r="W76" s="273">
        <f t="shared" si="26"/>
        <v>0</v>
      </c>
      <c r="X76" s="273">
        <f t="shared" si="27"/>
        <v>0</v>
      </c>
      <c r="Y76" s="273">
        <f t="shared" si="27"/>
        <v>0</v>
      </c>
      <c r="Z76" s="273">
        <f t="shared" si="27"/>
        <v>0</v>
      </c>
      <c r="AA76" s="273">
        <f t="shared" si="27"/>
        <v>0</v>
      </c>
      <c r="AB76" s="273">
        <f t="shared" si="27"/>
        <v>0</v>
      </c>
      <c r="AC76" s="273">
        <f t="shared" si="27"/>
        <v>0</v>
      </c>
      <c r="AD76" s="272"/>
    </row>
    <row r="77" spans="1:30" ht="13.5">
      <c r="A77" s="124" t="s">
        <v>139</v>
      </c>
      <c r="B77" s="128">
        <v>32000</v>
      </c>
      <c r="C77" s="129" t="s">
        <v>69</v>
      </c>
      <c r="D77" s="130">
        <v>33999</v>
      </c>
      <c r="E77" s="424">
        <v>0</v>
      </c>
      <c r="F77" s="424">
        <v>1</v>
      </c>
      <c r="G77" s="424">
        <v>0</v>
      </c>
      <c r="H77" s="424">
        <v>0</v>
      </c>
      <c r="I77" s="424">
        <v>0</v>
      </c>
      <c r="J77" s="427">
        <v>0</v>
      </c>
      <c r="K77" s="424">
        <v>0</v>
      </c>
      <c r="L77" s="424">
        <v>0</v>
      </c>
      <c r="M77" s="424">
        <v>0</v>
      </c>
      <c r="N77" s="424">
        <v>0</v>
      </c>
      <c r="O77" s="424">
        <v>0</v>
      </c>
      <c r="P77" s="427">
        <v>0</v>
      </c>
      <c r="Q77" s="127">
        <v>33000</v>
      </c>
      <c r="R77" s="273">
        <f t="shared" si="26"/>
        <v>0</v>
      </c>
      <c r="S77" s="273">
        <f t="shared" si="26"/>
        <v>33000</v>
      </c>
      <c r="T77" s="273">
        <f t="shared" si="26"/>
        <v>0</v>
      </c>
      <c r="U77" s="273">
        <f t="shared" si="26"/>
        <v>0</v>
      </c>
      <c r="V77" s="273">
        <f t="shared" si="26"/>
        <v>0</v>
      </c>
      <c r="W77" s="273">
        <f t="shared" si="26"/>
        <v>0</v>
      </c>
      <c r="X77" s="273">
        <f t="shared" si="27"/>
        <v>0</v>
      </c>
      <c r="Y77" s="273">
        <f t="shared" si="27"/>
        <v>0</v>
      </c>
      <c r="Z77" s="273">
        <f t="shared" si="27"/>
        <v>0</v>
      </c>
      <c r="AA77" s="273">
        <f t="shared" si="27"/>
        <v>0</v>
      </c>
      <c r="AB77" s="273">
        <f t="shared" si="27"/>
        <v>0</v>
      </c>
      <c r="AC77" s="273">
        <f t="shared" si="27"/>
        <v>0</v>
      </c>
      <c r="AD77" s="272"/>
    </row>
    <row r="78" spans="1:30" ht="13.5">
      <c r="A78" s="124" t="s">
        <v>140</v>
      </c>
      <c r="B78" s="128">
        <v>30000</v>
      </c>
      <c r="C78" s="129" t="s">
        <v>69</v>
      </c>
      <c r="D78" s="130">
        <v>31999</v>
      </c>
      <c r="E78" s="424">
        <v>0</v>
      </c>
      <c r="F78" s="424">
        <v>0</v>
      </c>
      <c r="G78" s="424">
        <v>0</v>
      </c>
      <c r="H78" s="424">
        <v>0</v>
      </c>
      <c r="I78" s="424">
        <v>0</v>
      </c>
      <c r="J78" s="427">
        <v>0</v>
      </c>
      <c r="K78" s="424">
        <v>0</v>
      </c>
      <c r="L78" s="424">
        <v>0</v>
      </c>
      <c r="M78" s="424">
        <v>0</v>
      </c>
      <c r="N78" s="424">
        <v>0</v>
      </c>
      <c r="O78" s="424">
        <v>0</v>
      </c>
      <c r="P78" s="427">
        <v>0</v>
      </c>
      <c r="Q78" s="127">
        <v>31000</v>
      </c>
      <c r="R78" s="273">
        <f t="shared" si="26"/>
        <v>0</v>
      </c>
      <c r="S78" s="273">
        <f t="shared" si="26"/>
        <v>0</v>
      </c>
      <c r="T78" s="273">
        <f t="shared" si="26"/>
        <v>0</v>
      </c>
      <c r="U78" s="273">
        <f t="shared" si="26"/>
        <v>0</v>
      </c>
      <c r="V78" s="273">
        <f t="shared" si="26"/>
        <v>0</v>
      </c>
      <c r="W78" s="273">
        <f t="shared" si="26"/>
        <v>0</v>
      </c>
      <c r="X78" s="273">
        <f t="shared" si="27"/>
        <v>0</v>
      </c>
      <c r="Y78" s="273">
        <f t="shared" si="27"/>
        <v>0</v>
      </c>
      <c r="Z78" s="273">
        <f t="shared" si="27"/>
        <v>0</v>
      </c>
      <c r="AA78" s="273">
        <f t="shared" si="27"/>
        <v>0</v>
      </c>
      <c r="AB78" s="273">
        <f t="shared" si="27"/>
        <v>0</v>
      </c>
      <c r="AC78" s="273">
        <f t="shared" si="27"/>
        <v>0</v>
      </c>
      <c r="AD78" s="272"/>
    </row>
    <row r="79" spans="1:29" ht="14.25" thickBot="1">
      <c r="A79" s="131" t="s">
        <v>141</v>
      </c>
      <c r="B79" s="132" t="s">
        <v>142</v>
      </c>
      <c r="C79" s="132"/>
      <c r="D79" s="133"/>
      <c r="E79" s="424">
        <v>0</v>
      </c>
      <c r="F79" s="424">
        <v>0</v>
      </c>
      <c r="G79" s="424">
        <v>0</v>
      </c>
      <c r="H79" s="424">
        <v>0</v>
      </c>
      <c r="I79" s="424">
        <v>0</v>
      </c>
      <c r="J79" s="427">
        <v>0</v>
      </c>
      <c r="K79" s="424">
        <v>0</v>
      </c>
      <c r="L79" s="424">
        <v>0</v>
      </c>
      <c r="M79" s="424">
        <v>0</v>
      </c>
      <c r="N79" s="424">
        <v>0</v>
      </c>
      <c r="O79" s="424">
        <v>0</v>
      </c>
      <c r="P79" s="427">
        <v>0</v>
      </c>
      <c r="Q79" s="127">
        <v>30000</v>
      </c>
      <c r="R79" s="273">
        <f aca="true" t="shared" si="28" ref="R79:W79">E79*$Q79</f>
        <v>0</v>
      </c>
      <c r="S79" s="273">
        <f t="shared" si="28"/>
        <v>0</v>
      </c>
      <c r="T79" s="273">
        <f t="shared" si="28"/>
        <v>0</v>
      </c>
      <c r="U79" s="273">
        <f t="shared" si="28"/>
        <v>0</v>
      </c>
      <c r="V79" s="273">
        <f t="shared" si="28"/>
        <v>0</v>
      </c>
      <c r="W79" s="273">
        <f t="shared" si="28"/>
        <v>0</v>
      </c>
      <c r="X79" s="273">
        <f aca="true" t="shared" si="29" ref="X79:AC79">K79*$Q79</f>
        <v>0</v>
      </c>
      <c r="Y79" s="273">
        <f t="shared" si="29"/>
        <v>0</v>
      </c>
      <c r="Z79" s="273">
        <f t="shared" si="29"/>
        <v>0</v>
      </c>
      <c r="AA79" s="273">
        <f t="shared" si="29"/>
        <v>0</v>
      </c>
      <c r="AB79" s="273">
        <f t="shared" si="29"/>
        <v>0</v>
      </c>
      <c r="AC79" s="273">
        <f t="shared" si="29"/>
        <v>0</v>
      </c>
    </row>
    <row r="80" spans="1:29" s="137" customFormat="1" ht="15" thickBot="1" thickTop="1">
      <c r="A80" s="134" t="s">
        <v>143</v>
      </c>
      <c r="B80" s="135" t="s">
        <v>144</v>
      </c>
      <c r="C80" s="135"/>
      <c r="D80" s="136"/>
      <c r="E80" s="254">
        <f>SUM(E6:E79)</f>
        <v>85</v>
      </c>
      <c r="F80" s="255">
        <f aca="true" t="shared" si="30" ref="F80:P80">SUM(F6:F79)</f>
        <v>124</v>
      </c>
      <c r="G80" s="255">
        <f t="shared" si="30"/>
        <v>114</v>
      </c>
      <c r="H80" s="255">
        <f t="shared" si="30"/>
        <v>42</v>
      </c>
      <c r="I80" s="255">
        <f t="shared" si="30"/>
        <v>0</v>
      </c>
      <c r="J80" s="256">
        <f t="shared" si="30"/>
        <v>0</v>
      </c>
      <c r="K80" s="254">
        <f t="shared" si="30"/>
        <v>74</v>
      </c>
      <c r="L80" s="255">
        <f t="shared" si="30"/>
        <v>55</v>
      </c>
      <c r="M80" s="255">
        <f t="shared" si="30"/>
        <v>52</v>
      </c>
      <c r="N80" s="255">
        <f t="shared" si="30"/>
        <v>27</v>
      </c>
      <c r="O80" s="255">
        <f t="shared" si="30"/>
        <v>0</v>
      </c>
      <c r="P80" s="256">
        <f t="shared" si="30"/>
        <v>0</v>
      </c>
      <c r="Q80" s="137" t="s">
        <v>144</v>
      </c>
      <c r="R80" s="274">
        <f>SUM(R6:R79)</f>
        <v>7457500</v>
      </c>
      <c r="S80" s="274">
        <f aca="true" t="shared" si="31" ref="S80:AC80">SUM(S6:S79)</f>
        <v>8996000</v>
      </c>
      <c r="T80" s="274">
        <f t="shared" si="31"/>
        <v>7087500</v>
      </c>
      <c r="U80" s="274">
        <f t="shared" si="31"/>
        <v>2228000</v>
      </c>
      <c r="V80" s="274">
        <f t="shared" si="31"/>
        <v>0</v>
      </c>
      <c r="W80" s="274">
        <f t="shared" si="31"/>
        <v>0</v>
      </c>
      <c r="X80" s="274">
        <f t="shared" si="31"/>
        <v>7677000</v>
      </c>
      <c r="Y80" s="274">
        <f t="shared" si="31"/>
        <v>4998000</v>
      </c>
      <c r="Z80" s="274">
        <f t="shared" si="31"/>
        <v>3971000</v>
      </c>
      <c r="AA80" s="274">
        <f t="shared" si="31"/>
        <v>1597000</v>
      </c>
      <c r="AB80" s="274">
        <f t="shared" si="31"/>
        <v>0</v>
      </c>
      <c r="AC80" s="274">
        <f t="shared" si="31"/>
        <v>0</v>
      </c>
    </row>
  </sheetData>
  <sheetProtection sheet="1" objects="1" scenarios="1"/>
  <printOptions horizontalCentered="1" verticalCentered="1"/>
  <pageMargins left="0.5" right="0.5" top="0.5" bottom="0.5" header="0.5" footer="0.5"/>
  <pageSetup fitToHeight="1" fitToWidth="1" horizontalDpi="300" verticalDpi="300" orientation="portrait" scale="61" r:id="rId2"/>
  <legacyDrawing r:id="rId1"/>
</worksheet>
</file>

<file path=xl/worksheets/sheet5.xml><?xml version="1.0" encoding="utf-8"?>
<worksheet xmlns="http://schemas.openxmlformats.org/spreadsheetml/2006/main" xmlns:r="http://schemas.openxmlformats.org/officeDocument/2006/relationships">
  <sheetPr codeName="Sheet5"/>
  <dimension ref="A1:H14"/>
  <sheetViews>
    <sheetView zoomScalePageLayoutView="0" workbookViewId="0" topLeftCell="A1">
      <selection activeCell="B6" sqref="B6"/>
    </sheetView>
  </sheetViews>
  <sheetFormatPr defaultColWidth="9.140625" defaultRowHeight="12.75"/>
  <cols>
    <col min="1" max="1" width="27.57421875" style="110" customWidth="1"/>
    <col min="2" max="3" width="12.7109375" style="110" customWidth="1"/>
    <col min="4" max="16384" width="9.140625" style="110" customWidth="1"/>
  </cols>
  <sheetData>
    <row r="1" ht="18.75">
      <c r="A1" s="374" t="s">
        <v>220</v>
      </c>
    </row>
    <row r="2" ht="18" customHeight="1">
      <c r="A2" s="379" t="s">
        <v>224</v>
      </c>
    </row>
    <row r="3" spans="1:8" ht="30.75" customHeight="1">
      <c r="A3" s="450" t="s">
        <v>225</v>
      </c>
      <c r="B3" s="450"/>
      <c r="C3" s="450"/>
      <c r="D3" s="450"/>
      <c r="E3" s="450"/>
      <c r="F3" s="450"/>
      <c r="G3" s="450"/>
      <c r="H3" s="450"/>
    </row>
    <row r="4" ht="18" customHeight="1"/>
    <row r="5" spans="1:3" ht="18" customHeight="1" thickBot="1">
      <c r="A5" s="375"/>
      <c r="B5" s="378" t="s">
        <v>170</v>
      </c>
      <c r="C5" s="378" t="s">
        <v>171</v>
      </c>
    </row>
    <row r="6" spans="1:3" ht="18" customHeight="1">
      <c r="A6" s="388" t="s">
        <v>165</v>
      </c>
      <c r="B6" s="395">
        <v>225000</v>
      </c>
      <c r="C6" s="433">
        <v>100000</v>
      </c>
    </row>
    <row r="7" spans="1:3" ht="18" customHeight="1">
      <c r="A7" s="376" t="s">
        <v>169</v>
      </c>
      <c r="B7" s="431">
        <v>256000</v>
      </c>
      <c r="C7" s="384"/>
    </row>
    <row r="8" spans="1:3" ht="18" customHeight="1">
      <c r="A8" s="376" t="s">
        <v>168</v>
      </c>
      <c r="B8" s="431">
        <v>226000</v>
      </c>
      <c r="C8" s="384"/>
    </row>
    <row r="9" spans="1:3" ht="18" customHeight="1">
      <c r="A9" s="376" t="s">
        <v>167</v>
      </c>
      <c r="B9" s="431">
        <v>176000</v>
      </c>
      <c r="C9" s="384"/>
    </row>
    <row r="10" spans="1:3" ht="18" customHeight="1" thickBot="1">
      <c r="A10" s="376" t="s">
        <v>166</v>
      </c>
      <c r="B10" s="432"/>
      <c r="C10" s="380"/>
    </row>
    <row r="12" ht="15.75">
      <c r="A12" s="377" t="s">
        <v>221</v>
      </c>
    </row>
    <row r="13" spans="1:8" ht="31.5" customHeight="1">
      <c r="A13" s="450" t="s">
        <v>222</v>
      </c>
      <c r="B13" s="450"/>
      <c r="C13" s="450"/>
      <c r="D13" s="450"/>
      <c r="E13" s="450"/>
      <c r="F13" s="450"/>
      <c r="G13" s="450"/>
      <c r="H13" s="450"/>
    </row>
    <row r="14" spans="1:8" ht="72" customHeight="1">
      <c r="A14" s="450" t="s">
        <v>223</v>
      </c>
      <c r="B14" s="450"/>
      <c r="C14" s="450"/>
      <c r="D14" s="450"/>
      <c r="E14" s="450"/>
      <c r="F14" s="450"/>
      <c r="G14" s="450"/>
      <c r="H14" s="450"/>
    </row>
  </sheetData>
  <sheetProtection sheet="1" objects="1" scenarios="1"/>
  <mergeCells count="3">
    <mergeCell ref="A3:H3"/>
    <mergeCell ref="A13:H13"/>
    <mergeCell ref="A14:H14"/>
  </mergeCells>
  <printOptions/>
  <pageMargins left="0.7" right="0.7" top="0.75" bottom="0.75" header="0.3" footer="0.3"/>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V45"/>
  <sheetViews>
    <sheetView zoomScalePageLayoutView="0" workbookViewId="0" topLeftCell="A1">
      <selection activeCell="F21" sqref="F21"/>
    </sheetView>
  </sheetViews>
  <sheetFormatPr defaultColWidth="9.140625" defaultRowHeight="12.75"/>
  <cols>
    <col min="1" max="1" width="17.421875" style="1" customWidth="1"/>
    <col min="2" max="2" width="10.00390625" style="1" customWidth="1"/>
    <col min="3" max="3" width="5.140625" style="1" customWidth="1"/>
    <col min="4" max="4" width="10.00390625" style="1" customWidth="1"/>
    <col min="5" max="5" width="5.140625" style="1" customWidth="1"/>
    <col min="6" max="6" width="10.00390625" style="1" customWidth="1"/>
    <col min="7" max="7" width="5.140625" style="1" customWidth="1"/>
    <col min="8" max="8" width="10.00390625" style="1" customWidth="1"/>
    <col min="9" max="9" width="5.140625" style="1" customWidth="1"/>
    <col min="10" max="10" width="10.00390625" style="1" customWidth="1"/>
    <col min="11" max="11" width="5.140625" style="1" customWidth="1"/>
    <col min="12" max="12" width="10.00390625" style="1" customWidth="1"/>
    <col min="13" max="13" width="5.140625" style="1" customWidth="1"/>
    <col min="14" max="14" width="11.28125" style="1" customWidth="1"/>
    <col min="15" max="15" width="4.7109375" style="13" customWidth="1"/>
    <col min="16" max="16" width="17.421875" style="1" customWidth="1"/>
    <col min="17" max="17" width="10.8515625" style="1" customWidth="1"/>
    <col min="18" max="18" width="10.28125" style="1" customWidth="1"/>
    <col min="19" max="19" width="9.140625" style="1" customWidth="1"/>
    <col min="20" max="20" width="11.57421875" style="1" customWidth="1"/>
    <col min="21" max="23" width="9.140625" style="1" customWidth="1"/>
    <col min="24" max="24" width="7.00390625" style="1" customWidth="1"/>
    <col min="25" max="16384" width="9.140625" style="1" customWidth="1"/>
  </cols>
  <sheetData>
    <row r="1" spans="1:14" ht="33" thickBot="1" thickTop="1">
      <c r="A1" s="303" t="s">
        <v>226</v>
      </c>
      <c r="B1" s="160"/>
      <c r="C1" s="160"/>
      <c r="D1" s="160"/>
      <c r="E1" s="160"/>
      <c r="F1" s="160"/>
      <c r="G1" s="160"/>
      <c r="H1" s="160"/>
      <c r="I1" s="160"/>
      <c r="J1" s="161"/>
      <c r="K1" s="161"/>
      <c r="L1" s="161"/>
      <c r="M1" s="161"/>
      <c r="N1" s="4"/>
    </row>
    <row r="2" spans="1:15" ht="14.25" thickTop="1">
      <c r="A2" s="270"/>
      <c r="B2" s="173" t="s">
        <v>31</v>
      </c>
      <c r="C2" s="174"/>
      <c r="D2" s="175" t="s">
        <v>32</v>
      </c>
      <c r="E2" s="176"/>
      <c r="F2" s="177" t="s">
        <v>33</v>
      </c>
      <c r="G2" s="174"/>
      <c r="H2" s="175" t="s">
        <v>34</v>
      </c>
      <c r="I2" s="176"/>
      <c r="J2" s="177" t="s">
        <v>35</v>
      </c>
      <c r="K2" s="174"/>
      <c r="L2" s="178" t="s">
        <v>36</v>
      </c>
      <c r="M2" s="179"/>
      <c r="N2" s="149"/>
      <c r="O2" s="14"/>
    </row>
    <row r="3" spans="1:14" ht="23.25" thickBot="1">
      <c r="A3" s="271" t="s">
        <v>37</v>
      </c>
      <c r="B3" s="180" t="s">
        <v>38</v>
      </c>
      <c r="C3" s="181" t="s">
        <v>39</v>
      </c>
      <c r="D3" s="182" t="s">
        <v>38</v>
      </c>
      <c r="E3" s="181" t="s">
        <v>39</v>
      </c>
      <c r="F3" s="182" t="s">
        <v>38</v>
      </c>
      <c r="G3" s="181" t="s">
        <v>39</v>
      </c>
      <c r="H3" s="182" t="s">
        <v>38</v>
      </c>
      <c r="I3" s="181" t="s">
        <v>39</v>
      </c>
      <c r="J3" s="182" t="s">
        <v>38</v>
      </c>
      <c r="K3" s="181" t="s">
        <v>39</v>
      </c>
      <c r="L3" s="182" t="s">
        <v>38</v>
      </c>
      <c r="M3" s="181" t="s">
        <v>39</v>
      </c>
      <c r="N3" s="183" t="s">
        <v>145</v>
      </c>
    </row>
    <row r="4" spans="1:22" ht="15" thickBot="1" thickTop="1">
      <c r="A4" s="169" t="s">
        <v>42</v>
      </c>
      <c r="B4" s="162"/>
      <c r="C4" s="162"/>
      <c r="D4" s="162"/>
      <c r="E4" s="163"/>
      <c r="F4" s="162"/>
      <c r="G4" s="162"/>
      <c r="H4" s="162"/>
      <c r="I4" s="162"/>
      <c r="J4" s="162"/>
      <c r="K4" s="162"/>
      <c r="L4" s="162"/>
      <c r="M4" s="162"/>
      <c r="N4" s="5"/>
      <c r="P4" s="6"/>
      <c r="Q4" s="7" t="s">
        <v>31</v>
      </c>
      <c r="R4" s="7" t="s">
        <v>32</v>
      </c>
      <c r="S4" s="7" t="s">
        <v>33</v>
      </c>
      <c r="T4" s="7" t="s">
        <v>146</v>
      </c>
      <c r="U4" s="7" t="s">
        <v>35</v>
      </c>
      <c r="V4" s="8" t="s">
        <v>36</v>
      </c>
    </row>
    <row r="5" spans="1:22" ht="13.5">
      <c r="A5" s="320" t="s">
        <v>44</v>
      </c>
      <c r="B5" s="195">
        <f>Q5*(Section1!$C$17+Section1!$H$17)</f>
        <v>0</v>
      </c>
      <c r="C5" s="257">
        <f>(Section1!$B$17+Section1!$G$17)*($O5/(Section1!$B$23+Section1!$G$23))</f>
        <v>85</v>
      </c>
      <c r="D5" s="197">
        <f>R5*(Section1!$C$18+Section1!$H$18)</f>
        <v>0</v>
      </c>
      <c r="E5" s="257">
        <f>(Section1!$B$18+Section1!$G$18)*($O5/(Section1!$B$23+Section1!$G$23))</f>
        <v>124</v>
      </c>
      <c r="F5" s="197">
        <f>S5*(Section1!$C$19+Section1!$H$19)</f>
        <v>0</v>
      </c>
      <c r="G5" s="257">
        <f>(Section1!$B$19+Section1!$G$19)*($O5/(Section1!$B$23+Section1!$G$23))</f>
        <v>114</v>
      </c>
      <c r="H5" s="197">
        <f>T5*(Section1!$C$20+Section1!$H$20)</f>
        <v>0</v>
      </c>
      <c r="I5" s="257">
        <f>(Section1!$B$20+Section1!$G$20)*($O5/(Section1!$B$23+Section1!$G$23))</f>
        <v>42</v>
      </c>
      <c r="J5" s="195">
        <f>U5*(Section1!$C$21+Section1!$H$21)</f>
        <v>0</v>
      </c>
      <c r="K5" s="257">
        <f>(Section1!$B$21+Section1!$G$21)*($O5/(Section1!$B$23+Section1!$G$23))</f>
        <v>0</v>
      </c>
      <c r="L5" s="197">
        <f>V5*(Section1!$C$22+Section1!$H$22)</f>
        <v>0</v>
      </c>
      <c r="M5" s="257">
        <f>(Section1!$B$22+Section1!$G$22)*($O5/(Section1!$B$23+Section1!$G$23))</f>
        <v>0</v>
      </c>
      <c r="N5" s="203">
        <f>$B5+$D5+$F5+$H5+$J5+$L5</f>
        <v>0</v>
      </c>
      <c r="O5" s="12">
        <f>Section1!$B$23+Section1!$G$23</f>
        <v>365</v>
      </c>
      <c r="P5" s="9" t="s">
        <v>44</v>
      </c>
      <c r="Q5" s="20">
        <v>0</v>
      </c>
      <c r="R5" s="20">
        <v>0</v>
      </c>
      <c r="S5" s="20">
        <v>0</v>
      </c>
      <c r="T5" s="20">
        <v>0</v>
      </c>
      <c r="U5" s="20">
        <v>0</v>
      </c>
      <c r="V5" s="21">
        <v>0</v>
      </c>
    </row>
    <row r="6" spans="1:22" ht="13.5">
      <c r="A6" s="324" t="s">
        <v>45</v>
      </c>
      <c r="B6" s="191" t="e">
        <f>($N6/$O6)*C6</f>
        <v>#DIV/0!</v>
      </c>
      <c r="C6" s="192">
        <f>(Section1!$B$17+Section1!$G$17)*($O6/(Section1!$B$23+Section1!$G$23))</f>
        <v>0</v>
      </c>
      <c r="D6" s="193" t="e">
        <f>($N6/$O6)*E6</f>
        <v>#DIV/0!</v>
      </c>
      <c r="E6" s="192">
        <f>(Section1!$B$18+Section1!$G$18)*($O6/(Section1!$B$23+Section1!$G$23))</f>
        <v>0</v>
      </c>
      <c r="F6" s="193" t="e">
        <f>($N6/$O6)*G6</f>
        <v>#DIV/0!</v>
      </c>
      <c r="G6" s="192">
        <f>(Section1!$B$19+Section1!$G$19)*($O6/(Section1!$B$23+Section1!$G$23))</f>
        <v>0</v>
      </c>
      <c r="H6" s="193" t="e">
        <f>($N6/$O6)*I6</f>
        <v>#DIV/0!</v>
      </c>
      <c r="I6" s="192">
        <f>(Section1!$B$20+Section1!$G$20)*($O6/(Section1!$B$23+Section1!$G$23))</f>
        <v>0</v>
      </c>
      <c r="J6" s="191" t="e">
        <f>($N6/$O6)*K6</f>
        <v>#DIV/0!</v>
      </c>
      <c r="K6" s="192">
        <f>(Section1!$B$21+Section1!$G$21)*($O6/(Section1!$B$23+Section1!$G$23))</f>
        <v>0</v>
      </c>
      <c r="L6" s="193" t="e">
        <f>($N6/$O6)*M6</f>
        <v>#DIV/0!</v>
      </c>
      <c r="M6" s="192">
        <f>(Section1!$B$22+Section1!$G$22)*($O6/(Section1!$B$23+Section1!$G$23))</f>
        <v>0</v>
      </c>
      <c r="N6" s="12">
        <v>0</v>
      </c>
      <c r="O6" s="12">
        <v>0</v>
      </c>
      <c r="P6" s="19" t="s">
        <v>45</v>
      </c>
      <c r="Q6" s="199" t="e">
        <f>B6/(Section1!$C$17+Section1!$H$17)</f>
        <v>#DIV/0!</v>
      </c>
      <c r="R6" s="199" t="e">
        <f>D6/(Section1!$C$18+Section1!$H$18)</f>
        <v>#DIV/0!</v>
      </c>
      <c r="S6" s="199" t="e">
        <f>F6/(Section1!$C$19+Section1!$H$19)</f>
        <v>#DIV/0!</v>
      </c>
      <c r="T6" s="199" t="e">
        <f>H6/(Section1!$C$20+Section1!$H$20)</f>
        <v>#DIV/0!</v>
      </c>
      <c r="U6" s="199" t="e">
        <f>J6/(Section1!$C$21+Section1!$H$21)</f>
        <v>#DIV/0!</v>
      </c>
      <c r="V6" s="200" t="e">
        <f>L6/(Section1!$C$22+Section1!$H$22)</f>
        <v>#DIV/0!</v>
      </c>
    </row>
    <row r="7" spans="1:22" ht="13.5">
      <c r="A7" s="324" t="s">
        <v>184</v>
      </c>
      <c r="B7" s="191" t="e">
        <f>($N7/$O7)*C7</f>
        <v>#DIV/0!</v>
      </c>
      <c r="C7" s="192">
        <f>(Section1!$B$17+Section1!$G$17)*($O7/(Section1!$B$23+Section1!$G$23))</f>
        <v>0</v>
      </c>
      <c r="D7" s="193" t="e">
        <f>($N7/$O7)*E7</f>
        <v>#DIV/0!</v>
      </c>
      <c r="E7" s="192">
        <f>(Section1!$B$18+Section1!$G$18)*($O7/(Section1!$B$23+Section1!$G$23))</f>
        <v>0</v>
      </c>
      <c r="F7" s="193" t="e">
        <f>($N7/$O7)*G7</f>
        <v>#DIV/0!</v>
      </c>
      <c r="G7" s="192">
        <f>(Section1!$B$19+Section1!$G$19)*($O7/(Section1!$B$23+Section1!$G$23))</f>
        <v>0</v>
      </c>
      <c r="H7" s="193" t="e">
        <f>($N7/$O7)*I7</f>
        <v>#DIV/0!</v>
      </c>
      <c r="I7" s="192">
        <f>(Section1!$B$20+Section1!$G$20)*($O7/(Section1!$B$23+Section1!$G$23))</f>
        <v>0</v>
      </c>
      <c r="J7" s="191" t="e">
        <f>($N7/$O7)*K7</f>
        <v>#DIV/0!</v>
      </c>
      <c r="K7" s="192">
        <f>(Section1!$B$21+Section1!$G$21)*($O7/(Section1!$B$23+Section1!$G$23))</f>
        <v>0</v>
      </c>
      <c r="L7" s="193" t="e">
        <f>($N7/$O7)*M7</f>
        <v>#DIV/0!</v>
      </c>
      <c r="M7" s="192">
        <f>(Section1!$B$22+Section1!$G$22)*($O7/(Section1!$B$23+Section1!$G$23))</f>
        <v>0</v>
      </c>
      <c r="N7" s="12">
        <v>0</v>
      </c>
      <c r="O7" s="12">
        <v>0</v>
      </c>
      <c r="P7" s="19" t="s">
        <v>184</v>
      </c>
      <c r="Q7" s="199" t="e">
        <f>B7/(Section1!$C$17+Section1!$H$17)</f>
        <v>#DIV/0!</v>
      </c>
      <c r="R7" s="199" t="e">
        <f>D7/(Section1!$C$18+Section1!$H$18)</f>
        <v>#DIV/0!</v>
      </c>
      <c r="S7" s="199" t="e">
        <f>F7/(Section1!$C$19+Section1!$H$19)</f>
        <v>#DIV/0!</v>
      </c>
      <c r="T7" s="199" t="e">
        <f>H7/(Section1!$C$20+Section1!$H$20)</f>
        <v>#DIV/0!</v>
      </c>
      <c r="U7" s="199" t="e">
        <f>J7/(Section1!$C$21+Section1!$H$21)</f>
        <v>#DIV/0!</v>
      </c>
      <c r="V7" s="200" t="e">
        <f>L7/(Section1!$C$22+Section1!$H$22)</f>
        <v>#DIV/0!</v>
      </c>
    </row>
    <row r="8" spans="1:22" ht="25.5" customHeight="1">
      <c r="A8" s="325" t="s">
        <v>200</v>
      </c>
      <c r="B8" s="191" t="e">
        <f>($N8/$O8)*C8</f>
        <v>#DIV/0!</v>
      </c>
      <c r="C8" s="192">
        <f>(Section1!$B$17+Section1!$G$17)*($O8/(Section1!$B$23+Section1!$G$23))</f>
        <v>0</v>
      </c>
      <c r="D8" s="193" t="e">
        <f>($N8/$O8)*E8</f>
        <v>#DIV/0!</v>
      </c>
      <c r="E8" s="192">
        <f>(Section1!$B$18+Section1!$G$18)*($O8/(Section1!$B$23+Section1!$G$23))</f>
        <v>0</v>
      </c>
      <c r="F8" s="193" t="e">
        <f>($N8/$O8)*G8</f>
        <v>#DIV/0!</v>
      </c>
      <c r="G8" s="192">
        <f>(Section1!$B$19+Section1!$G$19)*($O8/(Section1!$B$23+Section1!$G$23))</f>
        <v>0</v>
      </c>
      <c r="H8" s="193" t="e">
        <f>($N8/$O8)*I8</f>
        <v>#DIV/0!</v>
      </c>
      <c r="I8" s="192">
        <f>(Section1!$B$20+Section1!$G$20)*($O8/(Section1!$B$23+Section1!$G$23))</f>
        <v>0</v>
      </c>
      <c r="J8" s="191" t="e">
        <f>($N8/$O8)*K8</f>
        <v>#DIV/0!</v>
      </c>
      <c r="K8" s="192">
        <f>(Section1!$B$21+Section1!$G$21)*($O8/(Section1!$B$23+Section1!$G$23))</f>
        <v>0</v>
      </c>
      <c r="L8" s="193" t="e">
        <f>($N8/$O8)*M8</f>
        <v>#DIV/0!</v>
      </c>
      <c r="M8" s="192">
        <f>(Section1!$B$22+Section1!$G$22)*($O8/(Section1!$B$23+Section1!$G$23))</f>
        <v>0</v>
      </c>
      <c r="N8" s="12">
        <v>0</v>
      </c>
      <c r="O8" s="12">
        <v>0</v>
      </c>
      <c r="P8" s="323" t="s">
        <v>201</v>
      </c>
      <c r="Q8" s="199" t="e">
        <f>B8/(Section1!$C$17+Section1!$H$17)</f>
        <v>#DIV/0!</v>
      </c>
      <c r="R8" s="199" t="e">
        <f>D8/(Section1!$C$18+Section1!$H$18)</f>
        <v>#DIV/0!</v>
      </c>
      <c r="S8" s="199" t="e">
        <f>F8/(Section1!$C$19+Section1!$H$19)</f>
        <v>#DIV/0!</v>
      </c>
      <c r="T8" s="199" t="e">
        <f>H8/(Section1!$C$20+Section1!$H$20)</f>
        <v>#DIV/0!</v>
      </c>
      <c r="U8" s="199" t="e">
        <f>J8/(Section1!$C$21+Section1!$H$21)</f>
        <v>#DIV/0!</v>
      </c>
      <c r="V8" s="200" t="e">
        <f>L8/(Section1!$C$22+Section1!$H$22)</f>
        <v>#DIV/0!</v>
      </c>
    </row>
    <row r="9" spans="1:22" ht="13.5">
      <c r="A9" s="324" t="s">
        <v>185</v>
      </c>
      <c r="B9" s="191" t="e">
        <f>($N9/$O9)*C9</f>
        <v>#DIV/0!</v>
      </c>
      <c r="C9" s="192">
        <f>(Section1!$B$17+Section1!$G$17)*($O9/(Section1!$B$23+Section1!$G$23))</f>
        <v>0</v>
      </c>
      <c r="D9" s="193" t="e">
        <f>($N9/$O9)*E9</f>
        <v>#DIV/0!</v>
      </c>
      <c r="E9" s="192">
        <f>(Section1!$B$18+Section1!$G$18)*($O9/(Section1!$B$23+Section1!$G$23))</f>
        <v>0</v>
      </c>
      <c r="F9" s="193" t="e">
        <f>($N9/$O9)*G9</f>
        <v>#DIV/0!</v>
      </c>
      <c r="G9" s="192">
        <f>(Section1!$B$19+Section1!$G$19)*($O9/(Section1!$B$23+Section1!$G$23))</f>
        <v>0</v>
      </c>
      <c r="H9" s="193" t="e">
        <f>($N9/$O9)*I9</f>
        <v>#DIV/0!</v>
      </c>
      <c r="I9" s="192">
        <f>(Section1!$B$20+Section1!$G$20)*($O9/(Section1!$B$23+Section1!$G$23))</f>
        <v>0</v>
      </c>
      <c r="J9" s="191" t="e">
        <f>($N9/$O9)*K9</f>
        <v>#DIV/0!</v>
      </c>
      <c r="K9" s="192">
        <f>(Section1!$B$21+Section1!$G$21)*($O9/(Section1!$B$23+Section1!$G$23))</f>
        <v>0</v>
      </c>
      <c r="L9" s="193" t="e">
        <f>($N9/$O9)*M9</f>
        <v>#DIV/0!</v>
      </c>
      <c r="M9" s="192">
        <f>(Section1!$B$22+Section1!$G$22)*($O9/(Section1!$B$23+Section1!$G$23))</f>
        <v>0</v>
      </c>
      <c r="N9" s="12">
        <v>0</v>
      </c>
      <c r="O9" s="12">
        <v>0</v>
      </c>
      <c r="P9" s="19" t="s">
        <v>185</v>
      </c>
      <c r="Q9" s="199" t="e">
        <f>B9/(Section1!$C$17+Section1!$H$17)</f>
        <v>#DIV/0!</v>
      </c>
      <c r="R9" s="199" t="e">
        <f>D9/(Section1!$C$18+Section1!$H$18)</f>
        <v>#DIV/0!</v>
      </c>
      <c r="S9" s="199" t="e">
        <f>F9/(Section1!$C$19+Section1!$H$19)</f>
        <v>#DIV/0!</v>
      </c>
      <c r="T9" s="199" t="e">
        <f>H9/(Section1!$C$20+Section1!$H$20)</f>
        <v>#DIV/0!</v>
      </c>
      <c r="U9" s="199" t="e">
        <f>J9/(Section1!$C$21+Section1!$H$21)</f>
        <v>#DIV/0!</v>
      </c>
      <c r="V9" s="200" t="e">
        <f>L9/(Section1!$C$22+Section1!$H$22)</f>
        <v>#DIV/0!</v>
      </c>
    </row>
    <row r="10" spans="1:22" ht="13.5">
      <c r="A10" s="324" t="s">
        <v>186</v>
      </c>
      <c r="B10" s="195" t="e">
        <f>($N10/$O10)*C10</f>
        <v>#DIV/0!</v>
      </c>
      <c r="C10" s="192">
        <f>(Section1!$B$17+Section1!$G$17)*($O10/(Section1!$B$23+Section1!$G$23))</f>
        <v>0</v>
      </c>
      <c r="D10" s="197" t="e">
        <f>($N10/$O10)*E10</f>
        <v>#DIV/0!</v>
      </c>
      <c r="E10" s="192">
        <f>(Section1!$B$18+Section1!$G$18)*($O10/(Section1!$B$23+Section1!$G$23))</f>
        <v>0</v>
      </c>
      <c r="F10" s="197" t="e">
        <f>($N10/$O10)*G10</f>
        <v>#DIV/0!</v>
      </c>
      <c r="G10" s="192">
        <f>(Section1!$B$19+Section1!$G$19)*($O10/(Section1!$B$23+Section1!$G$23))</f>
        <v>0</v>
      </c>
      <c r="H10" s="197" t="e">
        <f>($N10/$O10)*I10</f>
        <v>#DIV/0!</v>
      </c>
      <c r="I10" s="192">
        <f>(Section1!$B$20+Section1!$G$20)*($O10/(Section1!$B$23+Section1!$G$23))</f>
        <v>0</v>
      </c>
      <c r="J10" s="195" t="e">
        <f>($N10/$O10)*K10</f>
        <v>#DIV/0!</v>
      </c>
      <c r="K10" s="192">
        <f>(Section1!$B$21+Section1!$G$21)*($O10/(Section1!$B$23+Section1!$G$23))</f>
        <v>0</v>
      </c>
      <c r="L10" s="197" t="e">
        <f>($N10/$O10)*M10</f>
        <v>#DIV/0!</v>
      </c>
      <c r="M10" s="192">
        <f>(Section1!$B$22+Section1!$G$22)*($O10/(Section1!$B$23+Section1!$G$23))</f>
        <v>0</v>
      </c>
      <c r="N10" s="12">
        <v>0</v>
      </c>
      <c r="O10" s="12">
        <v>0</v>
      </c>
      <c r="P10" s="19" t="s">
        <v>186</v>
      </c>
      <c r="Q10" s="199" t="e">
        <f>B10/(Section1!$C$17+Section1!$H$17)</f>
        <v>#DIV/0!</v>
      </c>
      <c r="R10" s="199" t="e">
        <f>D10/(Section1!$C$18+Section1!$H$18)</f>
        <v>#DIV/0!</v>
      </c>
      <c r="S10" s="199" t="e">
        <f>F10/(Section1!$C$19+Section1!$H$19)</f>
        <v>#DIV/0!</v>
      </c>
      <c r="T10" s="199" t="e">
        <f>H10/(Section1!$C$20+Section1!$H$20)</f>
        <v>#DIV/0!</v>
      </c>
      <c r="U10" s="199" t="e">
        <f>J10/(Section1!$C$21+Section1!$H$21)</f>
        <v>#DIV/0!</v>
      </c>
      <c r="V10" s="200" t="e">
        <f>L10/(Section1!$C$22+Section1!$H$22)</f>
        <v>#DIV/0!</v>
      </c>
    </row>
    <row r="11" spans="1:22" ht="13.5">
      <c r="A11" s="321" t="s">
        <v>187</v>
      </c>
      <c r="B11" s="191">
        <f>0.0765*(Section1!$C$17+Section1!$H$17)</f>
        <v>570461.877</v>
      </c>
      <c r="C11" s="192">
        <f>Section1!$B$17+Section1!$G$17</f>
        <v>85</v>
      </c>
      <c r="D11" s="193">
        <f>0.0765*(Section1!$C$18+Section1!$H$18)</f>
        <v>687703.329</v>
      </c>
      <c r="E11" s="192">
        <f>Section1!$B$18+Section1!$G$18</f>
        <v>124</v>
      </c>
      <c r="F11" s="193">
        <f>0.0765*(Section1!$C$19+Section1!$H$19)</f>
        <v>540475.0244999999</v>
      </c>
      <c r="G11" s="192">
        <f>Section1!$B$19+Section1!$G$19</f>
        <v>114</v>
      </c>
      <c r="H11" s="193">
        <f>0.0765*(Section1!$C$20+Section1!$H$20)</f>
        <v>169553.9115</v>
      </c>
      <c r="I11" s="192">
        <f>Section1!$B$20+Section1!$G$20</f>
        <v>42</v>
      </c>
      <c r="J11" s="191">
        <f>0.0765*(Section1!$C$21+Section1!$H$21)</f>
        <v>0</v>
      </c>
      <c r="K11" s="192">
        <f>Section1!$B$21+Section1!$G$21</f>
        <v>0</v>
      </c>
      <c r="L11" s="193">
        <f>0.0765*(Section1!$C$22+Section1!$H$22)</f>
        <v>0</v>
      </c>
      <c r="M11" s="192">
        <f>Section1!$B$22+Section1!$G$22</f>
        <v>0</v>
      </c>
      <c r="N11" s="203">
        <f>$B11+$D11+$F11+$H11+$J11+$L11</f>
        <v>1968194.142</v>
      </c>
      <c r="O11" s="204">
        <f aca="true" t="shared" si="0" ref="O11:O42">$C11+$E11+$G11+$I11+$K11+$M11</f>
        <v>365</v>
      </c>
      <c r="P11" s="16" t="s">
        <v>187</v>
      </c>
      <c r="Q11" s="199">
        <f>B11/(Section1!$C$17+Section1!$H$17)</f>
        <v>0.0765</v>
      </c>
      <c r="R11" s="199">
        <f>D11/(Section1!$C$18+Section1!$H$18)</f>
        <v>0.0765</v>
      </c>
      <c r="S11" s="199">
        <f>F11/(Section1!$C$19+Section1!$H$19)</f>
        <v>0.0765</v>
      </c>
      <c r="T11" s="199">
        <f>H11/(Section1!$C$20+Section1!$H$20)</f>
        <v>0.0765</v>
      </c>
      <c r="U11" s="199" t="e">
        <f>J11/(Section1!$C$21+Section1!$H$21)</f>
        <v>#DIV/0!</v>
      </c>
      <c r="V11" s="200" t="e">
        <f>L11/(Section1!$C$22+Section1!$H$22)</f>
        <v>#DIV/0!</v>
      </c>
    </row>
    <row r="12" spans="1:22" ht="13.5">
      <c r="A12" s="324" t="s">
        <v>188</v>
      </c>
      <c r="B12" s="191" t="e">
        <f>($N12/$O12)*C12</f>
        <v>#DIV/0!</v>
      </c>
      <c r="C12" s="192">
        <f>(Section1!$B$17+Section1!$G$17)*($O12/(Section1!$B$23+Section1!$G$23))</f>
        <v>0</v>
      </c>
      <c r="D12" s="193" t="e">
        <f>($N12/$O12)*E12</f>
        <v>#DIV/0!</v>
      </c>
      <c r="E12" s="192">
        <f>(Section1!$B$18+Section1!$G$18)*($O12/(Section1!$B$23+Section1!$G$23))</f>
        <v>0</v>
      </c>
      <c r="F12" s="193" t="e">
        <f>($N12/$O12)*G12</f>
        <v>#DIV/0!</v>
      </c>
      <c r="G12" s="192">
        <f>(Section1!$B$19+Section1!$G$19)*($O12/(Section1!$B$23+Section1!$G$23))</f>
        <v>0</v>
      </c>
      <c r="H12" s="193" t="e">
        <f>($N12/$O12)*I12</f>
        <v>#DIV/0!</v>
      </c>
      <c r="I12" s="192">
        <f>(Section1!$B$20+Section1!$G$20)*($O12/(Section1!$B$23+Section1!$G$23))</f>
        <v>0</v>
      </c>
      <c r="J12" s="191" t="e">
        <f>($N12/$O12)*K12</f>
        <v>#DIV/0!</v>
      </c>
      <c r="K12" s="192">
        <f>(Section1!$B$21+Section1!$G$21)*($O12/(Section1!$B$23+Section1!$G$23))</f>
        <v>0</v>
      </c>
      <c r="L12" s="193" t="e">
        <f>($N12/$O12)*M12</f>
        <v>#DIV/0!</v>
      </c>
      <c r="M12" s="192">
        <f>(Section1!$B$22+Section1!$G$22)*($O12/(Section1!$B$23+Section1!$G$23))</f>
        <v>0</v>
      </c>
      <c r="N12" s="12">
        <v>0</v>
      </c>
      <c r="O12" s="12">
        <v>0</v>
      </c>
      <c r="P12" s="19" t="s">
        <v>188</v>
      </c>
      <c r="Q12" s="199" t="e">
        <f>B12/(Section1!$C$17+Section1!$H$17)</f>
        <v>#DIV/0!</v>
      </c>
      <c r="R12" s="199" t="e">
        <f>D12/(Section1!$C$18+Section1!$H$18)</f>
        <v>#DIV/0!</v>
      </c>
      <c r="S12" s="199" t="e">
        <f>F12/(Section1!$C$19+Section1!$H$19)</f>
        <v>#DIV/0!</v>
      </c>
      <c r="T12" s="199" t="e">
        <f>H12/(Section1!$C$20+Section1!$H$20)</f>
        <v>#DIV/0!</v>
      </c>
      <c r="U12" s="199" t="e">
        <f>J12/(Section1!$C$21+Section1!$H$21)</f>
        <v>#DIV/0!</v>
      </c>
      <c r="V12" s="200" t="e">
        <f>L12/(Section1!$C$22+Section1!$H$22)</f>
        <v>#DIV/0!</v>
      </c>
    </row>
    <row r="13" spans="1:22" ht="13.5">
      <c r="A13" s="321" t="s">
        <v>189</v>
      </c>
      <c r="B13" s="195">
        <f>Q13*(Section1!$C$17+Section1!$H$17)</f>
        <v>0</v>
      </c>
      <c r="C13" s="192">
        <f>(Section1!$B$17+Section1!$G$17)*($O13/(Section1!$B$23+Section1!$G$23))</f>
        <v>85</v>
      </c>
      <c r="D13" s="197">
        <f>R13*(Section1!$C$18+Section1!$H$18)</f>
        <v>0</v>
      </c>
      <c r="E13" s="192">
        <f>(Section1!$B$18+Section1!$G$18)*($O13/(Section1!$B$23+Section1!$G$23))</f>
        <v>124</v>
      </c>
      <c r="F13" s="197">
        <f>S13*(Section1!$C$19+Section1!$H$19)</f>
        <v>0</v>
      </c>
      <c r="G13" s="192">
        <f>(Section1!$B$19+Section1!$G$19)*($O13/(Section1!$B$23+Section1!$G$23))</f>
        <v>114</v>
      </c>
      <c r="H13" s="197">
        <f>T13*(Section1!$C$20+Section1!$H$20)</f>
        <v>0</v>
      </c>
      <c r="I13" s="192">
        <f>(Section1!$B$20+Section1!$G$20)*($O13/(Section1!$B$23+Section1!$G$23))</f>
        <v>42</v>
      </c>
      <c r="J13" s="195">
        <f>U13*(Section1!$C$21+Section1!$H$21)</f>
        <v>0</v>
      </c>
      <c r="K13" s="192">
        <f>(Section1!$B$21+Section1!$G$21)*($O13/(Section1!$B$23+Section1!$G$23))</f>
        <v>0</v>
      </c>
      <c r="L13" s="197">
        <f>V13*(Section1!$C$22+Section1!$H$22)</f>
        <v>0</v>
      </c>
      <c r="M13" s="192">
        <f>(Section1!$B$22+Section1!$G$22)*($O13/(Section1!$B$23+Section1!$G$23))</f>
        <v>0</v>
      </c>
      <c r="N13" s="203">
        <f>$B13+$D13+$F13+$H13+$J13+$L13</f>
        <v>0</v>
      </c>
      <c r="O13" s="12">
        <f>Section1!$B$23+Section1!$G$23</f>
        <v>365</v>
      </c>
      <c r="P13" s="16" t="s">
        <v>189</v>
      </c>
      <c r="Q13" s="20">
        <v>0</v>
      </c>
      <c r="R13" s="20">
        <v>0</v>
      </c>
      <c r="S13" s="20">
        <v>0</v>
      </c>
      <c r="T13" s="20">
        <v>0</v>
      </c>
      <c r="U13" s="20">
        <v>0</v>
      </c>
      <c r="V13" s="21">
        <v>0</v>
      </c>
    </row>
    <row r="14" spans="1:22" ht="13.5">
      <c r="A14" s="321" t="s">
        <v>190</v>
      </c>
      <c r="B14" s="191">
        <f>Q14*(Section1!$C$17+Section1!$H$17)</f>
        <v>0</v>
      </c>
      <c r="C14" s="192">
        <f>(Section1!$B$17+Section1!$G$17)*($O14/(Section1!$B$23+Section1!$G$23))</f>
        <v>85</v>
      </c>
      <c r="D14" s="193">
        <f>R14*(Section1!$C$18+Section1!$H$18)</f>
        <v>0</v>
      </c>
      <c r="E14" s="192">
        <f>(Section1!$B$18+Section1!$G$18)*($O14/(Section1!$B$23+Section1!$G$23))</f>
        <v>124</v>
      </c>
      <c r="F14" s="193">
        <f>S14*(Section1!$C$19+Section1!$H$19)</f>
        <v>0</v>
      </c>
      <c r="G14" s="192">
        <f>(Section1!$B$19+Section1!$G$19)*($O14/(Section1!$B$23+Section1!$G$23))</f>
        <v>114</v>
      </c>
      <c r="H14" s="193">
        <f>T14*(Section1!$C$20+Section1!$H$20)</f>
        <v>0</v>
      </c>
      <c r="I14" s="192">
        <f>(Section1!$B$20+Section1!$G$20)*($O14/(Section1!$B$23+Section1!$G$23))</f>
        <v>42</v>
      </c>
      <c r="J14" s="191">
        <f>U14*(Section1!$C$21+Section1!$H$21)</f>
        <v>0</v>
      </c>
      <c r="K14" s="192">
        <f>(Section1!$B$21+Section1!$G$21)*($O14/(Section1!$B$23+Section1!$G$23))</f>
        <v>0</v>
      </c>
      <c r="L14" s="193">
        <f>V14*(Section1!$C$22+Section1!$H$22)</f>
        <v>0</v>
      </c>
      <c r="M14" s="192">
        <f>(Section1!$B$22+Section1!$G$22)*($O14/(Section1!$B$23+Section1!$G$23))</f>
        <v>0</v>
      </c>
      <c r="N14" s="203">
        <f>$B14+$D14+$F14+$H14+$J14+$L14</f>
        <v>0</v>
      </c>
      <c r="O14" s="12">
        <f>Section1!$B$23+Section1!$G$23</f>
        <v>365</v>
      </c>
      <c r="P14" s="16" t="s">
        <v>190</v>
      </c>
      <c r="Q14" s="20">
        <v>0</v>
      </c>
      <c r="R14" s="20">
        <v>0</v>
      </c>
      <c r="S14" s="20">
        <v>0</v>
      </c>
      <c r="T14" s="20">
        <v>0</v>
      </c>
      <c r="U14" s="20">
        <v>0</v>
      </c>
      <c r="V14" s="21">
        <v>0</v>
      </c>
    </row>
    <row r="15" spans="1:22" ht="13.5">
      <c r="A15" s="326" t="s">
        <v>191</v>
      </c>
      <c r="B15" s="191" t="e">
        <f>($N15/$O15)*C15</f>
        <v>#DIV/0!</v>
      </c>
      <c r="C15" s="192">
        <f>(Section1!$B$17+Section1!$G$17)*($O15/(Section1!$B$23+Section1!$G$23))</f>
        <v>0</v>
      </c>
      <c r="D15" s="191" t="e">
        <f>($N15/$O15)*E15</f>
        <v>#DIV/0!</v>
      </c>
      <c r="E15" s="192">
        <f>(Section1!$B$18+Section1!$G$18)*($O15/(Section1!$B$23+Section1!$G$23))</f>
        <v>0</v>
      </c>
      <c r="F15" s="191" t="e">
        <f>($N15/$O15)*G15</f>
        <v>#DIV/0!</v>
      </c>
      <c r="G15" s="192">
        <f>(Section1!$B$19+Section1!$G$19)*($O15/(Section1!$B$23+Section1!$G$23))</f>
        <v>0</v>
      </c>
      <c r="H15" s="191" t="e">
        <f>($N15/$O15)*I15</f>
        <v>#DIV/0!</v>
      </c>
      <c r="I15" s="192">
        <f>(Section1!$B$20+Section1!$G$20)*($O15/(Section1!$B$23+Section1!$G$23))</f>
        <v>0</v>
      </c>
      <c r="J15" s="191" t="e">
        <f>($N15/$O15)*K15</f>
        <v>#DIV/0!</v>
      </c>
      <c r="K15" s="192">
        <f>(Section1!$B$21+Section1!$G$21)*($O15/(Section1!$B$23+Section1!$G$23))</f>
        <v>0</v>
      </c>
      <c r="L15" s="191" t="e">
        <f>($N15/$O15)*M15</f>
        <v>#DIV/0!</v>
      </c>
      <c r="M15" s="192">
        <f>(Section1!$B$22+Section1!$G$22)*($O15/(Section1!$B$23+Section1!$G$23))</f>
        <v>0</v>
      </c>
      <c r="N15" s="12">
        <v>0</v>
      </c>
      <c r="O15" s="12">
        <v>0</v>
      </c>
      <c r="P15" s="19" t="s">
        <v>191</v>
      </c>
      <c r="Q15" s="199" t="e">
        <f>B15/(Section1!$C$17+Section1!$H$17)</f>
        <v>#DIV/0!</v>
      </c>
      <c r="R15" s="199" t="e">
        <f>D15/(Section1!$C$18+Section1!$H$18)</f>
        <v>#DIV/0!</v>
      </c>
      <c r="S15" s="199" t="e">
        <f>F15/(Section1!$C$19+Section1!$H$19)</f>
        <v>#DIV/0!</v>
      </c>
      <c r="T15" s="199" t="e">
        <f>H15/(Section1!$C$20+Section1!$H$20)</f>
        <v>#DIV/0!</v>
      </c>
      <c r="U15" s="199" t="e">
        <f>J15/(Section1!$C$21+Section1!$H$21)</f>
        <v>#DIV/0!</v>
      </c>
      <c r="V15" s="200" t="e">
        <f>L15/(Section1!$C$22+Section1!$H$22)</f>
        <v>#DIV/0!</v>
      </c>
    </row>
    <row r="16" spans="1:22" ht="14.25" thickBot="1">
      <c r="A16" s="322" t="s">
        <v>192</v>
      </c>
      <c r="B16" s="184" t="e">
        <f aca="true" t="shared" si="1" ref="B16:L16">SUM(B5:B15)</f>
        <v>#DIV/0!</v>
      </c>
      <c r="C16" s="258">
        <f>MAX(C5:C15)</f>
        <v>85</v>
      </c>
      <c r="D16" s="186" t="e">
        <f t="shared" si="1"/>
        <v>#DIV/0!</v>
      </c>
      <c r="E16" s="258">
        <f>MAX(E5:E15)</f>
        <v>124</v>
      </c>
      <c r="F16" s="184" t="e">
        <f t="shared" si="1"/>
        <v>#DIV/0!</v>
      </c>
      <c r="G16" s="258">
        <f>MAX(G5:G15)</f>
        <v>114</v>
      </c>
      <c r="H16" s="186" t="e">
        <f t="shared" si="1"/>
        <v>#DIV/0!</v>
      </c>
      <c r="I16" s="258">
        <f>MAX(I5:I15)</f>
        <v>42</v>
      </c>
      <c r="J16" s="184" t="e">
        <f t="shared" si="1"/>
        <v>#DIV/0!</v>
      </c>
      <c r="K16" s="258">
        <f>MAX(K5:K15)</f>
        <v>0</v>
      </c>
      <c r="L16" s="186" t="e">
        <f t="shared" si="1"/>
        <v>#DIV/0!</v>
      </c>
      <c r="M16" s="258">
        <f>MAX(M5:M15)</f>
        <v>0</v>
      </c>
      <c r="N16" s="203" t="e">
        <f>$B16+$D16+$F16+$H16+$J16+$L16</f>
        <v>#DIV/0!</v>
      </c>
      <c r="O16" s="204">
        <f t="shared" si="0"/>
        <v>365</v>
      </c>
      <c r="P16" s="17" t="s">
        <v>192</v>
      </c>
      <c r="Q16" s="201" t="e">
        <f>B16/(Section1!$C$17+Section1!$H$17)</f>
        <v>#DIV/0!</v>
      </c>
      <c r="R16" s="201" t="e">
        <f>D16/(Section1!$C$18+Section1!$H$18)</f>
        <v>#DIV/0!</v>
      </c>
      <c r="S16" s="201" t="e">
        <f>F16/(Section1!$C$19+Section1!$H$19)</f>
        <v>#DIV/0!</v>
      </c>
      <c r="T16" s="201" t="e">
        <f>H16/(Section1!$C$20+Section1!$H$20)</f>
        <v>#DIV/0!</v>
      </c>
      <c r="U16" s="201" t="e">
        <f>J16/(Section1!$C$21+Section1!$H$21)</f>
        <v>#DIV/0!</v>
      </c>
      <c r="V16" s="202" t="e">
        <f>L16/(Section1!$C$22+Section1!$H$22)</f>
        <v>#DIV/0!</v>
      </c>
    </row>
    <row r="17" spans="1:22" ht="15" thickBot="1" thickTop="1">
      <c r="A17" s="170" t="s">
        <v>30</v>
      </c>
      <c r="B17" s="164"/>
      <c r="C17" s="164"/>
      <c r="D17" s="164"/>
      <c r="E17" s="164"/>
      <c r="F17" s="164"/>
      <c r="G17" s="164"/>
      <c r="H17" s="164"/>
      <c r="I17" s="164"/>
      <c r="J17" s="164"/>
      <c r="K17" s="164"/>
      <c r="L17" s="164"/>
      <c r="M17" s="164"/>
      <c r="N17" s="208"/>
      <c r="O17" s="209"/>
      <c r="P17" s="18"/>
      <c r="Q17" s="7" t="s">
        <v>31</v>
      </c>
      <c r="R17" s="7" t="s">
        <v>32</v>
      </c>
      <c r="S17" s="7" t="s">
        <v>33</v>
      </c>
      <c r="T17" s="7" t="s">
        <v>146</v>
      </c>
      <c r="U17" s="7" t="s">
        <v>35</v>
      </c>
      <c r="V17" s="8" t="s">
        <v>36</v>
      </c>
    </row>
    <row r="18" spans="1:22" ht="13.5">
      <c r="A18" s="320" t="s">
        <v>44</v>
      </c>
      <c r="B18" s="187">
        <f>Q18*(Section1!$C$25+Section1!$H$25)</f>
        <v>0</v>
      </c>
      <c r="C18" s="257">
        <f>(Section1!$B$25+Section1!$G$25)*($O18/(Section1!$B$31+Section1!$G$31))</f>
        <v>74</v>
      </c>
      <c r="D18" s="189">
        <f>R18*(Section1!$C$26+Section1!$H$26)</f>
        <v>0</v>
      </c>
      <c r="E18" s="257">
        <f>(Section1!$B$26+Section1!$G$26)*($O18/(Section1!$B$31+Section1!$G$31))</f>
        <v>55</v>
      </c>
      <c r="F18" s="187">
        <f>S18*(Section1!$C$27+Section1!$H$27)</f>
        <v>0</v>
      </c>
      <c r="G18" s="257">
        <f>(Section1!$B$27+Section1!$G$27)*($O18/(Section1!$B$31+Section1!$G$31))</f>
        <v>52</v>
      </c>
      <c r="H18" s="189">
        <f>T18*(Section1!$C$28+Section1!$H$28)</f>
        <v>0</v>
      </c>
      <c r="I18" s="257">
        <f>(Section1!$B$28+Section1!$G$28)*($O18/(Section1!$B$31+Section1!$G$31))</f>
        <v>27</v>
      </c>
      <c r="J18" s="187">
        <f>U18*(Section1!$C$29+Section1!$H$29)</f>
        <v>0</v>
      </c>
      <c r="K18" s="257">
        <f>(Section1!$B$29+Section1!$G$29)*($O18/(Section1!$B$31+Section1!$G$31))</f>
        <v>0</v>
      </c>
      <c r="L18" s="189">
        <f>V18*(Section1!$C$30+Section1!$H$30)</f>
        <v>0</v>
      </c>
      <c r="M18" s="257">
        <f>(Section1!$B$30+Section1!$G$30)*($O18/(Section1!$B$31+Section1!$G$31))</f>
        <v>0</v>
      </c>
      <c r="N18" s="203">
        <f>$B18+$D18+$F18+$H18+$J18+$L18</f>
        <v>0</v>
      </c>
      <c r="O18" s="12">
        <f>Section1!$B$31+Section1!$G$31</f>
        <v>208</v>
      </c>
      <c r="P18" s="9" t="s">
        <v>44</v>
      </c>
      <c r="Q18" s="20">
        <v>0</v>
      </c>
      <c r="R18" s="20">
        <v>0</v>
      </c>
      <c r="S18" s="20">
        <v>0</v>
      </c>
      <c r="T18" s="20">
        <v>0</v>
      </c>
      <c r="U18" s="20">
        <v>0</v>
      </c>
      <c r="V18" s="21">
        <v>0</v>
      </c>
    </row>
    <row r="19" spans="1:22" ht="13.5">
      <c r="A19" s="324" t="s">
        <v>45</v>
      </c>
      <c r="B19" s="191" t="e">
        <f>($N19/$O19)*C19</f>
        <v>#DIV/0!</v>
      </c>
      <c r="C19" s="192">
        <f>(Section1!$B$25+Section1!$G$25)*($O19/(Section1!$B$31+Section1!$G$31))</f>
        <v>0</v>
      </c>
      <c r="D19" s="193" t="e">
        <f>($N19/$O19)*E19</f>
        <v>#DIV/0!</v>
      </c>
      <c r="E19" s="192">
        <f>(Section1!$B$26+Section1!$G$26)*($O19/(Section1!$B$31+Section1!$G$31))</f>
        <v>0</v>
      </c>
      <c r="F19" s="191" t="e">
        <f>($N19/$O19)*G19</f>
        <v>#DIV/0!</v>
      </c>
      <c r="G19" s="192">
        <f>(Section1!$B$27+Section1!$G$27)*($O19/(Section1!$B$31+Section1!$G$31))</f>
        <v>0</v>
      </c>
      <c r="H19" s="193" t="e">
        <f>($N19/$O19)*I19</f>
        <v>#DIV/0!</v>
      </c>
      <c r="I19" s="192">
        <f>(Section1!$B$28+Section1!$G$28)*($O19/(Section1!$B$31+Section1!$G$31))</f>
        <v>0</v>
      </c>
      <c r="J19" s="191" t="e">
        <f>($N19/$O19)*K19</f>
        <v>#DIV/0!</v>
      </c>
      <c r="K19" s="192">
        <f>(Section1!$B$29+Section1!$G$29)*($O19/(Section1!$B$31+Section1!$G$31))</f>
        <v>0</v>
      </c>
      <c r="L19" s="193" t="e">
        <f>($N19/$O19)*M19</f>
        <v>#DIV/0!</v>
      </c>
      <c r="M19" s="192">
        <f>(Section1!$B$30+Section1!$G$30)*($O19/(Section1!$B$31+Section1!$G$31))</f>
        <v>0</v>
      </c>
      <c r="N19" s="12">
        <v>0</v>
      </c>
      <c r="O19" s="12">
        <v>0</v>
      </c>
      <c r="P19" s="19" t="s">
        <v>45</v>
      </c>
      <c r="Q19" s="199" t="e">
        <f>B19/(Section1!$C$25+Section1!$H$25)</f>
        <v>#DIV/0!</v>
      </c>
      <c r="R19" s="199" t="e">
        <f>D19/(Section1!$C$26+Section1!$H$26)</f>
        <v>#DIV/0!</v>
      </c>
      <c r="S19" s="199" t="e">
        <f>F19/(Section1!$C$27+Section1!$H$27)</f>
        <v>#DIV/0!</v>
      </c>
      <c r="T19" s="199" t="e">
        <f>H19/(Section1!$C$28+Section1!$H$28)</f>
        <v>#DIV/0!</v>
      </c>
      <c r="U19" s="199" t="e">
        <f>J19/(Section1!$C$29+Section1!$H$29)</f>
        <v>#DIV/0!</v>
      </c>
      <c r="V19" s="200" t="e">
        <f>L19/(Section1!$C$30+Section1!$H$30)</f>
        <v>#DIV/0!</v>
      </c>
    </row>
    <row r="20" spans="1:22" ht="13.5">
      <c r="A20" s="324" t="s">
        <v>184</v>
      </c>
      <c r="B20" s="191" t="e">
        <f>($N20/$O20)*C20</f>
        <v>#DIV/0!</v>
      </c>
      <c r="C20" s="192">
        <f>(Section1!$B$25+Section1!$G$25)*($O20/(Section1!$B$31+Section1!$G$31))</f>
        <v>0</v>
      </c>
      <c r="D20" s="193" t="e">
        <f>($N20/$O20)*E20</f>
        <v>#DIV/0!</v>
      </c>
      <c r="E20" s="192">
        <f>(Section1!$B$26+Section1!$G$26)*($O20/(Section1!$B$31+Section1!$G$31))</f>
        <v>0</v>
      </c>
      <c r="F20" s="191" t="e">
        <f>($N20/$O20)*G20</f>
        <v>#DIV/0!</v>
      </c>
      <c r="G20" s="192">
        <f>(Section1!$B$27+Section1!$G$27)*($O20/(Section1!$B$31+Section1!$G$31))</f>
        <v>0</v>
      </c>
      <c r="H20" s="193" t="e">
        <f>($N20/$O20)*I20</f>
        <v>#DIV/0!</v>
      </c>
      <c r="I20" s="192">
        <f>(Section1!$B$28+Section1!$G$28)*($O20/(Section1!$B$31+Section1!$G$31))</f>
        <v>0</v>
      </c>
      <c r="J20" s="191" t="e">
        <f>($N20/$O20)*K20</f>
        <v>#DIV/0!</v>
      </c>
      <c r="K20" s="192">
        <f>(Section1!$B$29+Section1!$G$29)*($O20/(Section1!$B$31+Section1!$G$31))</f>
        <v>0</v>
      </c>
      <c r="L20" s="193" t="e">
        <f>($N20/$O20)*M20</f>
        <v>#DIV/0!</v>
      </c>
      <c r="M20" s="192">
        <f>(Section1!$B$30+Section1!$G$30)*($O20/(Section1!$B$31+Section1!$G$31))</f>
        <v>0</v>
      </c>
      <c r="N20" s="12"/>
      <c r="O20" s="12"/>
      <c r="P20" s="19" t="s">
        <v>184</v>
      </c>
      <c r="Q20" s="199" t="e">
        <f>B20/(Section1!$C$25+Section1!$H$25)</f>
        <v>#DIV/0!</v>
      </c>
      <c r="R20" s="199" t="e">
        <f>D20/(Section1!$C$26+Section1!$H$26)</f>
        <v>#DIV/0!</v>
      </c>
      <c r="S20" s="199" t="e">
        <f>F20/(Section1!$C$27+Section1!$H$27)</f>
        <v>#DIV/0!</v>
      </c>
      <c r="T20" s="199" t="e">
        <f>H20/(Section1!$C$28+Section1!$H$28)</f>
        <v>#DIV/0!</v>
      </c>
      <c r="U20" s="199" t="e">
        <f>J20/(Section1!$C$29+Section1!$H$29)</f>
        <v>#DIV/0!</v>
      </c>
      <c r="V20" s="200" t="e">
        <f>L20/(Section1!$C$30+Section1!$H$30)</f>
        <v>#DIV/0!</v>
      </c>
    </row>
    <row r="21" spans="1:22" ht="26.25" customHeight="1">
      <c r="A21" s="325" t="s">
        <v>200</v>
      </c>
      <c r="B21" s="191" t="e">
        <f>($N21/$O21)*C21</f>
        <v>#DIV/0!</v>
      </c>
      <c r="C21" s="192">
        <f>(Section1!$B$25+Section1!$G$25)*($O21/(Section1!$B$31+Section1!$G$31))</f>
        <v>0</v>
      </c>
      <c r="D21" s="193" t="e">
        <f>($N21/$O21)*E21</f>
        <v>#DIV/0!</v>
      </c>
      <c r="E21" s="192">
        <f>(Section1!$B$26+Section1!$G$26)*($O21/(Section1!$B$31+Section1!$G$31))</f>
        <v>0</v>
      </c>
      <c r="F21" s="191" t="e">
        <f>($N21/$O21)*G21</f>
        <v>#DIV/0!</v>
      </c>
      <c r="G21" s="192">
        <f>(Section1!$B$27+Section1!$G$27)*($O21/(Section1!$B$31+Section1!$G$31))</f>
        <v>0</v>
      </c>
      <c r="H21" s="193" t="e">
        <f>($N21/$O21)*I21</f>
        <v>#DIV/0!</v>
      </c>
      <c r="I21" s="192">
        <f>(Section1!$B$28+Section1!$G$28)*($O21/(Section1!$B$31+Section1!$G$31))</f>
        <v>0</v>
      </c>
      <c r="J21" s="191" t="e">
        <f>($N21/$O21)*K21</f>
        <v>#DIV/0!</v>
      </c>
      <c r="K21" s="192">
        <f>(Section1!$B$29+Section1!$G$29)*($O21/(Section1!$B$31+Section1!$G$31))</f>
        <v>0</v>
      </c>
      <c r="L21" s="193" t="e">
        <f>($N21/$O21)*M21</f>
        <v>#DIV/0!</v>
      </c>
      <c r="M21" s="192">
        <f>(Section1!$B$30+Section1!$G$30)*($O21/(Section1!$B$31+Section1!$G$31))</f>
        <v>0</v>
      </c>
      <c r="N21" s="12">
        <v>0</v>
      </c>
      <c r="O21" s="12">
        <v>0</v>
      </c>
      <c r="P21" s="323" t="s">
        <v>201</v>
      </c>
      <c r="Q21" s="199" t="e">
        <f>B21/(Section1!$C$25+Section1!$H$25)</f>
        <v>#DIV/0!</v>
      </c>
      <c r="R21" s="199" t="e">
        <f>D21/(Section1!$C$26+Section1!$H$26)</f>
        <v>#DIV/0!</v>
      </c>
      <c r="S21" s="199" t="e">
        <f>F21/(Section1!$C$27+Section1!$H$27)</f>
        <v>#DIV/0!</v>
      </c>
      <c r="T21" s="199" t="e">
        <f>H21/(Section1!$C$28+Section1!$H$28)</f>
        <v>#DIV/0!</v>
      </c>
      <c r="U21" s="199" t="e">
        <f>J21/(Section1!$C$29+Section1!$H$29)</f>
        <v>#DIV/0!</v>
      </c>
      <c r="V21" s="200" t="e">
        <f>L21/(Section1!$C$30+Section1!$H$30)</f>
        <v>#DIV/0!</v>
      </c>
    </row>
    <row r="22" spans="1:22" ht="13.5">
      <c r="A22" s="324" t="s">
        <v>185</v>
      </c>
      <c r="B22" s="191" t="e">
        <f>($N22/$O22)*C22</f>
        <v>#DIV/0!</v>
      </c>
      <c r="C22" s="192">
        <f>(Section1!$B$25+Section1!$G$25)*($O22/(Section1!$B$31+Section1!$G$31))</f>
        <v>0</v>
      </c>
      <c r="D22" s="193" t="e">
        <f>($N22/$O22)*E22</f>
        <v>#DIV/0!</v>
      </c>
      <c r="E22" s="192">
        <f>(Section1!$B$26+Section1!$G$26)*($O22/(Section1!$B$31+Section1!$G$31))</f>
        <v>0</v>
      </c>
      <c r="F22" s="191" t="e">
        <f>($N22/$O22)*G22</f>
        <v>#DIV/0!</v>
      </c>
      <c r="G22" s="192">
        <f>(Section1!$B$27+Section1!$G$27)*($O22/(Section1!$B$31+Section1!$G$31))</f>
        <v>0</v>
      </c>
      <c r="H22" s="193" t="e">
        <f>($N22/$O22)*I22</f>
        <v>#DIV/0!</v>
      </c>
      <c r="I22" s="192">
        <f>(Section1!$B$28+Section1!$G$28)*($O22/(Section1!$B$31+Section1!$G$31))</f>
        <v>0</v>
      </c>
      <c r="J22" s="191" t="e">
        <f>($N22/$O22)*K22</f>
        <v>#DIV/0!</v>
      </c>
      <c r="K22" s="192">
        <f>(Section1!$B$29+Section1!$G$29)*($O22/(Section1!$B$31+Section1!$G$31))</f>
        <v>0</v>
      </c>
      <c r="L22" s="193" t="e">
        <f>($N22/$O22)*M22</f>
        <v>#DIV/0!</v>
      </c>
      <c r="M22" s="192">
        <f>(Section1!$B$30+Section1!$G$30)*($O22/(Section1!$B$31+Section1!$G$31))</f>
        <v>0</v>
      </c>
      <c r="N22" s="12">
        <v>0</v>
      </c>
      <c r="O22" s="12">
        <v>0</v>
      </c>
      <c r="P22" s="19" t="s">
        <v>185</v>
      </c>
      <c r="Q22" s="199" t="e">
        <f>B22/(Section1!$C$25+Section1!$H$25)</f>
        <v>#DIV/0!</v>
      </c>
      <c r="R22" s="199" t="e">
        <f>D22/(Section1!$C$26+Section1!$H$26)</f>
        <v>#DIV/0!</v>
      </c>
      <c r="S22" s="199" t="e">
        <f>F22/(Section1!$C$27+Section1!$H$27)</f>
        <v>#DIV/0!</v>
      </c>
      <c r="T22" s="199" t="e">
        <f>H22/(Section1!$C$28+Section1!$H$28)</f>
        <v>#DIV/0!</v>
      </c>
      <c r="U22" s="199" t="e">
        <f>J22/(Section1!$C$29+Section1!$H$29)</f>
        <v>#DIV/0!</v>
      </c>
      <c r="V22" s="200" t="e">
        <f>L22/(Section1!$C$30+Section1!$H$30)</f>
        <v>#DIV/0!</v>
      </c>
    </row>
    <row r="23" spans="1:22" ht="13.5">
      <c r="A23" s="324" t="s">
        <v>186</v>
      </c>
      <c r="B23" s="195" t="e">
        <f>($N23/$O23)*C23</f>
        <v>#DIV/0!</v>
      </c>
      <c r="C23" s="192">
        <f>(Section1!$B$25+Section1!$G$25)*($O23/(Section1!$B$31+Section1!$G$31))</f>
        <v>0</v>
      </c>
      <c r="D23" s="197" t="e">
        <f>($N23/$O23)*E23</f>
        <v>#DIV/0!</v>
      </c>
      <c r="E23" s="192">
        <f>(Section1!$B$26+Section1!$G$26)*($O23/(Section1!$B$31+Section1!$G$31))</f>
        <v>0</v>
      </c>
      <c r="F23" s="195" t="e">
        <f>($N23/$O23)*G23</f>
        <v>#DIV/0!</v>
      </c>
      <c r="G23" s="192">
        <f>(Section1!$B$27+Section1!$G$27)*($O23/(Section1!$B$31+Section1!$G$31))</f>
        <v>0</v>
      </c>
      <c r="H23" s="197" t="e">
        <f>($N23/$O23)*I23</f>
        <v>#DIV/0!</v>
      </c>
      <c r="I23" s="192">
        <f>(Section1!$B$28+Section1!$G$28)*($O23/(Section1!$B$31+Section1!$G$31))</f>
        <v>0</v>
      </c>
      <c r="J23" s="195" t="e">
        <f>($N23/$O23)*K23</f>
        <v>#DIV/0!</v>
      </c>
      <c r="K23" s="192">
        <f>(Section1!$B$29+Section1!$G$29)*($O23/(Section1!$B$31+Section1!$G$31))</f>
        <v>0</v>
      </c>
      <c r="L23" s="197" t="e">
        <f>($N23/$O23)*M23</f>
        <v>#DIV/0!</v>
      </c>
      <c r="M23" s="192">
        <f>(Section1!$B$30+Section1!$G$30)*($O23/(Section1!$B$31+Section1!$G$31))</f>
        <v>0</v>
      </c>
      <c r="N23" s="12">
        <v>0</v>
      </c>
      <c r="O23" s="12">
        <v>0</v>
      </c>
      <c r="P23" s="19" t="s">
        <v>186</v>
      </c>
      <c r="Q23" s="199" t="e">
        <f>B23/(Section1!$C$25+Section1!$H$25)</f>
        <v>#DIV/0!</v>
      </c>
      <c r="R23" s="199" t="e">
        <f>D23/(Section1!$C$26+Section1!$H$26)</f>
        <v>#DIV/0!</v>
      </c>
      <c r="S23" s="199" t="e">
        <f>F23/(Section1!$C$27+Section1!$H$27)</f>
        <v>#DIV/0!</v>
      </c>
      <c r="T23" s="199" t="e">
        <f>H23/(Section1!$C$28+Section1!$H$28)</f>
        <v>#DIV/0!</v>
      </c>
      <c r="U23" s="199" t="e">
        <f>J23/(Section1!$C$29+Section1!$H$29)</f>
        <v>#DIV/0!</v>
      </c>
      <c r="V23" s="200" t="e">
        <f>L23/(Section1!$C$30+Section1!$H$30)</f>
        <v>#DIV/0!</v>
      </c>
    </row>
    <row r="24" spans="1:22" ht="13.5">
      <c r="A24" s="321" t="s">
        <v>187</v>
      </c>
      <c r="B24" s="191">
        <f>0.0765*(Section1!$C$25+Section1!$H$25)</f>
        <v>586784.988</v>
      </c>
      <c r="C24" s="192">
        <f>Section1!$B$25+Section1!$G$25</f>
        <v>74</v>
      </c>
      <c r="D24" s="193">
        <f>0.0765*(Section1!$C$26+Section1!$H$26)</f>
        <v>381431.754</v>
      </c>
      <c r="E24" s="192">
        <f>Section1!$B$26+Section1!$G$26</f>
        <v>55</v>
      </c>
      <c r="F24" s="191">
        <f>0.0765*(Section1!$C$27+Section1!$H$27)</f>
        <v>302970.3705</v>
      </c>
      <c r="G24" s="192">
        <f>Section1!$B$27+Section1!$G$27</f>
        <v>52</v>
      </c>
      <c r="H24" s="193">
        <f>0.0765*(Section1!$C$28+Section1!$H$28)</f>
        <v>122195.6685</v>
      </c>
      <c r="I24" s="192">
        <f>Section1!$B$28+Section1!$G$28</f>
        <v>27</v>
      </c>
      <c r="J24" s="191">
        <f>0.0765*(Section1!$C$29+Section1!$H$29)</f>
        <v>0</v>
      </c>
      <c r="K24" s="192">
        <f>Section1!$B$29+Section1!$G$29</f>
        <v>0</v>
      </c>
      <c r="L24" s="193">
        <f>0.0765*(Section1!$C$30+Section1!$H$30)</f>
        <v>0</v>
      </c>
      <c r="M24" s="192">
        <f>Section1!$B$30+Section1!$G$30</f>
        <v>0</v>
      </c>
      <c r="N24" s="203">
        <f>$B24+$D24+$F24+$H24+$J24+$L24</f>
        <v>1393382.781</v>
      </c>
      <c r="O24" s="204">
        <f t="shared" si="0"/>
        <v>208</v>
      </c>
      <c r="P24" s="16" t="s">
        <v>187</v>
      </c>
      <c r="Q24" s="199">
        <f>B24/(Section1!$C$25+Section1!$H$25)</f>
        <v>0.0765</v>
      </c>
      <c r="R24" s="199">
        <f>D24/(Section1!$C$26+Section1!$H$26)</f>
        <v>0.0765</v>
      </c>
      <c r="S24" s="199">
        <f>F24/(Section1!$C$27+Section1!$H$27)</f>
        <v>0.0765</v>
      </c>
      <c r="T24" s="199">
        <f>H24/(Section1!$C$28+Section1!$H$28)</f>
        <v>0.0765</v>
      </c>
      <c r="U24" s="199" t="e">
        <f>J24/(Section1!$C$29+Section1!$H$29)</f>
        <v>#DIV/0!</v>
      </c>
      <c r="V24" s="200" t="e">
        <f>L24/(Section1!$C$30+Section1!$H$30)</f>
        <v>#DIV/0!</v>
      </c>
    </row>
    <row r="25" spans="1:22" ht="13.5">
      <c r="A25" s="324" t="s">
        <v>188</v>
      </c>
      <c r="B25" s="195" t="e">
        <f>($N25/$O25)*C25</f>
        <v>#DIV/0!</v>
      </c>
      <c r="C25" s="192">
        <f>(Section1!$B$25+Section1!$G$25)*($O25/(Section1!$B$31+Section1!$G$31))</f>
        <v>0</v>
      </c>
      <c r="D25" s="197" t="e">
        <f>($N25/$O25)*E25</f>
        <v>#DIV/0!</v>
      </c>
      <c r="E25" s="192">
        <f>(Section1!$B$26+Section1!$G$26)*($O25/(Section1!$B$31+Section1!$G$31))</f>
        <v>0</v>
      </c>
      <c r="F25" s="197" t="e">
        <f>($N25/$O25)*G25</f>
        <v>#DIV/0!</v>
      </c>
      <c r="G25" s="192">
        <f>(Section1!$B$27+Section1!$G$27)*($O25/(Section1!$B$31+Section1!$G$31))</f>
        <v>0</v>
      </c>
      <c r="H25" s="197" t="e">
        <f>($N25/$O25)*I25</f>
        <v>#DIV/0!</v>
      </c>
      <c r="I25" s="192">
        <f>(Section1!$B$28+Section1!$G$28)*($O25/(Section1!$B$31+Section1!$G$31))</f>
        <v>0</v>
      </c>
      <c r="J25" s="195" t="e">
        <f>($N25/$O25)*K25</f>
        <v>#DIV/0!</v>
      </c>
      <c r="K25" s="192">
        <f>(Section1!$B$29+Section1!$G$29)*($O25/(Section1!$B$31+Section1!$G$31))</f>
        <v>0</v>
      </c>
      <c r="L25" s="197" t="e">
        <f>($N25/$O25)*M25</f>
        <v>#DIV/0!</v>
      </c>
      <c r="M25" s="192">
        <f>(Section1!$B$30+Section1!$G$30)*($O25/(Section1!$B$31+Section1!$G$31))</f>
        <v>0</v>
      </c>
      <c r="N25" s="12">
        <v>0</v>
      </c>
      <c r="O25" s="12">
        <v>0</v>
      </c>
      <c r="P25" s="19" t="s">
        <v>188</v>
      </c>
      <c r="Q25" s="199" t="e">
        <f>B25/(Section1!$C$25+Section1!$H$25)</f>
        <v>#DIV/0!</v>
      </c>
      <c r="R25" s="199" t="e">
        <f>D25/(Section1!$C$26+Section1!$H$26)</f>
        <v>#DIV/0!</v>
      </c>
      <c r="S25" s="199" t="e">
        <f>F25/(Section1!$C$27+Section1!$H$27)</f>
        <v>#DIV/0!</v>
      </c>
      <c r="T25" s="199" t="e">
        <f>H25/(Section1!$C$28+Section1!$H$28)</f>
        <v>#DIV/0!</v>
      </c>
      <c r="U25" s="199" t="e">
        <f>J25/(Section1!$C$29+Section1!$H$29)</f>
        <v>#DIV/0!</v>
      </c>
      <c r="V25" s="200" t="e">
        <f>L25/(Section1!$C$30+Section1!$H$30)</f>
        <v>#DIV/0!</v>
      </c>
    </row>
    <row r="26" spans="1:22" ht="13.5">
      <c r="A26" s="321" t="s">
        <v>189</v>
      </c>
      <c r="B26" s="207">
        <f>Q26*(Section1!$C$25+Section1!$H$25)</f>
        <v>0</v>
      </c>
      <c r="C26" s="192">
        <f>(Section1!$B$25+Section1!$G$25)*($O26/(Section1!$B$31+Section1!$G$31))</f>
        <v>74</v>
      </c>
      <c r="D26" s="193">
        <f>R26*(Section1!$C$26+Section1!$H$26)</f>
        <v>0</v>
      </c>
      <c r="E26" s="192">
        <f>(Section1!$B$26+Section1!$G$26)*($O26/(Section1!$B$31+Section1!$G$31))</f>
        <v>55</v>
      </c>
      <c r="F26" s="191">
        <f>S26*(Section1!$C$27+Section1!$H$27)</f>
        <v>0</v>
      </c>
      <c r="G26" s="192">
        <f>(Section1!$B$27+Section1!$G$27)*($O26/(Section1!$B$31+Section1!$G$31))</f>
        <v>52</v>
      </c>
      <c r="H26" s="193">
        <f>T26*(Section1!$C$28+Section1!$H$28)</f>
        <v>0</v>
      </c>
      <c r="I26" s="192">
        <f>(Section1!$B$28+Section1!$G$28)*($O26/(Section1!$B$31+Section1!$G$31))</f>
        <v>27</v>
      </c>
      <c r="J26" s="191">
        <f>U26*(Section1!$C$29+Section1!$H$29)</f>
        <v>0</v>
      </c>
      <c r="K26" s="192">
        <f>(Section1!$B$29+Section1!$G$29)*($O26/(Section1!$B$31+Section1!$G$31))</f>
        <v>0</v>
      </c>
      <c r="L26" s="193">
        <f>V26*(Section1!$C$30+Section1!$H$30)</f>
        <v>0</v>
      </c>
      <c r="M26" s="192">
        <f>(Section1!$B$30+Section1!$G$30)*($O26/(Section1!$B$31+Section1!$G$31))</f>
        <v>0</v>
      </c>
      <c r="N26" s="203">
        <f>$B26+$D26+$F26+$H26+$J26+$L26</f>
        <v>0</v>
      </c>
      <c r="O26" s="12">
        <f>Section1!$B$31+Section1!$G$31</f>
        <v>208</v>
      </c>
      <c r="P26" s="16" t="s">
        <v>189</v>
      </c>
      <c r="Q26" s="20">
        <v>0</v>
      </c>
      <c r="R26" s="20">
        <v>0</v>
      </c>
      <c r="S26" s="20">
        <v>0</v>
      </c>
      <c r="T26" s="20">
        <v>0</v>
      </c>
      <c r="U26" s="20">
        <v>0</v>
      </c>
      <c r="V26" s="21">
        <v>0</v>
      </c>
    </row>
    <row r="27" spans="1:22" ht="13.5">
      <c r="A27" s="321" t="s">
        <v>190</v>
      </c>
      <c r="B27" s="207">
        <f>Q27*(Section1!$C$25+Section1!$H$25)</f>
        <v>0</v>
      </c>
      <c r="C27" s="192">
        <f>(Section1!$B$25+Section1!$G$25)*($O27/(Section1!$B$31+Section1!$G$31))</f>
        <v>74</v>
      </c>
      <c r="D27" s="193">
        <f>R27*(Section1!$C$26+Section1!$H$26)</f>
        <v>0</v>
      </c>
      <c r="E27" s="192">
        <f>(Section1!$B$26+Section1!$G$26)*($O27/(Section1!$B$31+Section1!$G$31))</f>
        <v>55</v>
      </c>
      <c r="F27" s="191">
        <f>S27*(Section1!$C$27+Section1!$H$27)</f>
        <v>0</v>
      </c>
      <c r="G27" s="192">
        <f>(Section1!$B$27+Section1!$G$27)*($O27/(Section1!$B$31+Section1!$G$31))</f>
        <v>52</v>
      </c>
      <c r="H27" s="193">
        <f>T27*(Section1!$C$28+Section1!$H$28)</f>
        <v>0</v>
      </c>
      <c r="I27" s="192">
        <f>(Section1!$B$28+Section1!$G$28)*($O27/(Section1!$B$31+Section1!$G$31))</f>
        <v>27</v>
      </c>
      <c r="J27" s="191">
        <f>U27*(Section1!$C$29+Section1!$H$29)</f>
        <v>0</v>
      </c>
      <c r="K27" s="192">
        <f>(Section1!$B$29+Section1!$G$29)*($O27/(Section1!$B$31+Section1!$G$31))</f>
        <v>0</v>
      </c>
      <c r="L27" s="193">
        <f>V27*(Section1!$C$30+Section1!$H$30)</f>
        <v>0</v>
      </c>
      <c r="M27" s="192">
        <f>(Section1!$B$30+Section1!$G$30)*($O27/(Section1!$B$31+Section1!$G$31))</f>
        <v>0</v>
      </c>
      <c r="N27" s="203">
        <f>$B27+$D27+$F27+$H27+$J27+$L27</f>
        <v>0</v>
      </c>
      <c r="O27" s="12">
        <f>Section1!$B$31+Section1!$G$31</f>
        <v>208</v>
      </c>
      <c r="P27" s="16" t="s">
        <v>190</v>
      </c>
      <c r="Q27" s="20">
        <v>0</v>
      </c>
      <c r="R27" s="20">
        <v>0</v>
      </c>
      <c r="S27" s="20">
        <v>0</v>
      </c>
      <c r="T27" s="20">
        <v>0</v>
      </c>
      <c r="U27" s="20">
        <v>0</v>
      </c>
      <c r="V27" s="21">
        <v>0</v>
      </c>
    </row>
    <row r="28" spans="1:22" ht="13.5">
      <c r="A28" s="326" t="s">
        <v>191</v>
      </c>
      <c r="B28" s="259" t="e">
        <f>($N28/$O28)*C28</f>
        <v>#DIV/0!</v>
      </c>
      <c r="C28" s="192">
        <f>(Section1!$B$25+Section1!$G$25)*($O28/(Section1!$B$31+Section1!$G$31))</f>
        <v>0</v>
      </c>
      <c r="D28" s="260" t="e">
        <f>($N28/$O28)*E28</f>
        <v>#DIV/0!</v>
      </c>
      <c r="E28" s="192">
        <f>(Section1!$B$26+Section1!$G$26)*($O28/(Section1!$B$31+Section1!$G$31))</f>
        <v>0</v>
      </c>
      <c r="F28" s="261" t="e">
        <f>($N28/$O28)*G28</f>
        <v>#DIV/0!</v>
      </c>
      <c r="G28" s="192">
        <f>(Section1!$B$27+Section1!$G$27)*($O28/(Section1!$B$31+Section1!$G$31))</f>
        <v>0</v>
      </c>
      <c r="H28" s="261" t="e">
        <f>($N28/$O28)*I28</f>
        <v>#DIV/0!</v>
      </c>
      <c r="I28" s="192">
        <f>(Section1!$B$28+Section1!$G$28)*($O28/(Section1!$B$31+Section1!$G$31))</f>
        <v>0</v>
      </c>
      <c r="J28" s="260" t="e">
        <f>($N28/$O28)*K28</f>
        <v>#DIV/0!</v>
      </c>
      <c r="K28" s="192">
        <f>(Section1!$B$29+Section1!$G$29)*($O28/(Section1!$B$31+Section1!$G$31))</f>
        <v>0</v>
      </c>
      <c r="L28" s="207" t="e">
        <f>($N28/$O28)*M28</f>
        <v>#DIV/0!</v>
      </c>
      <c r="M28" s="192">
        <f>(Section1!$B$30+Section1!$G$30)*($O28/(Section1!$B$31+Section1!$G$31))</f>
        <v>0</v>
      </c>
      <c r="N28" s="12">
        <v>0</v>
      </c>
      <c r="O28" s="12">
        <v>0</v>
      </c>
      <c r="P28" s="19" t="s">
        <v>191</v>
      </c>
      <c r="Q28" s="199" t="e">
        <f>B28/(Section1!$C$25+Section1!$H$25)</f>
        <v>#DIV/0!</v>
      </c>
      <c r="R28" s="199" t="e">
        <f>D28/(Section1!$C$26+Section1!$H$26)</f>
        <v>#DIV/0!</v>
      </c>
      <c r="S28" s="199" t="e">
        <f>F28/(Section1!$C$27+Section1!$H$27)</f>
        <v>#DIV/0!</v>
      </c>
      <c r="T28" s="199" t="e">
        <f>H28/(Section1!$C$28+Section1!$H$28)</f>
        <v>#DIV/0!</v>
      </c>
      <c r="U28" s="199" t="e">
        <f>J28/(Section1!$C$29+Section1!$H$29)</f>
        <v>#DIV/0!</v>
      </c>
      <c r="V28" s="200" t="e">
        <f>L28/(Section1!$C$30+Section1!$H$30)</f>
        <v>#DIV/0!</v>
      </c>
    </row>
    <row r="29" spans="1:22" ht="14.25" thickBot="1">
      <c r="A29" s="322" t="s">
        <v>192</v>
      </c>
      <c r="B29" s="184" t="e">
        <f aca="true" t="shared" si="2" ref="B29:L29">SUM(B18:B28)</f>
        <v>#DIV/0!</v>
      </c>
      <c r="C29" s="185">
        <f>MAX(C18:C28)</f>
        <v>74</v>
      </c>
      <c r="D29" s="186" t="e">
        <f t="shared" si="2"/>
        <v>#DIV/0!</v>
      </c>
      <c r="E29" s="258">
        <f>MAX(E18:E28)</f>
        <v>55</v>
      </c>
      <c r="F29" s="184" t="e">
        <f t="shared" si="2"/>
        <v>#DIV/0!</v>
      </c>
      <c r="G29" s="258">
        <f>MAX(G18:G28)</f>
        <v>52</v>
      </c>
      <c r="H29" s="186" t="e">
        <f t="shared" si="2"/>
        <v>#DIV/0!</v>
      </c>
      <c r="I29" s="185">
        <f>MAX(I18:I28)</f>
        <v>27</v>
      </c>
      <c r="J29" s="184" t="e">
        <f t="shared" si="2"/>
        <v>#DIV/0!</v>
      </c>
      <c r="K29" s="185">
        <f>MAX(K18:K28)</f>
        <v>0</v>
      </c>
      <c r="L29" s="186" t="e">
        <f t="shared" si="2"/>
        <v>#DIV/0!</v>
      </c>
      <c r="M29" s="185">
        <f>MAX(M18:M28)</f>
        <v>0</v>
      </c>
      <c r="N29" s="203" t="e">
        <f>$B29+$D29+$F29+$H29+$J29+$L29</f>
        <v>#DIV/0!</v>
      </c>
      <c r="O29" s="204">
        <f t="shared" si="0"/>
        <v>208</v>
      </c>
      <c r="P29" s="17" t="s">
        <v>192</v>
      </c>
      <c r="Q29" s="205" t="e">
        <f>B29/(Section1!$C$25+Section1!$H$25)</f>
        <v>#DIV/0!</v>
      </c>
      <c r="R29" s="205" t="e">
        <f>D29/(Section1!$C$26+Section1!$H$26)</f>
        <v>#DIV/0!</v>
      </c>
      <c r="S29" s="205" t="e">
        <f>F29/(Section1!$C$27+Section1!$H$27)</f>
        <v>#DIV/0!</v>
      </c>
      <c r="T29" s="205" t="e">
        <f>H29/(Section1!$C$28+Section1!$H$28)</f>
        <v>#DIV/0!</v>
      </c>
      <c r="U29" s="205" t="e">
        <f>J29/(Section1!$C$29+Section1!$H$29)</f>
        <v>#DIV/0!</v>
      </c>
      <c r="V29" s="206" t="e">
        <f>L29/(Section1!$C$30+Section1!$H$30)</f>
        <v>#DIV/0!</v>
      </c>
    </row>
    <row r="30" spans="1:22" ht="15" thickBot="1" thickTop="1">
      <c r="A30" s="171" t="s">
        <v>182</v>
      </c>
      <c r="B30" s="165"/>
      <c r="C30" s="165"/>
      <c r="D30" s="165"/>
      <c r="E30" s="165"/>
      <c r="F30" s="165"/>
      <c r="G30" s="165"/>
      <c r="H30" s="165"/>
      <c r="I30" s="165"/>
      <c r="J30" s="166"/>
      <c r="K30" s="166"/>
      <c r="L30" s="166"/>
      <c r="M30" s="166"/>
      <c r="N30" s="10"/>
      <c r="O30" s="2"/>
      <c r="P30" s="18"/>
      <c r="Q30" s="7" t="s">
        <v>31</v>
      </c>
      <c r="R30" s="7" t="s">
        <v>32</v>
      </c>
      <c r="S30" s="7" t="s">
        <v>33</v>
      </c>
      <c r="T30" s="7" t="s">
        <v>146</v>
      </c>
      <c r="U30" s="7" t="s">
        <v>35</v>
      </c>
      <c r="V30" s="8" t="s">
        <v>36</v>
      </c>
    </row>
    <row r="31" spans="1:22" ht="13.5">
      <c r="A31" s="320" t="s">
        <v>44</v>
      </c>
      <c r="B31" s="187">
        <f>B5+(B18*Section1!$K$41)</f>
        <v>0</v>
      </c>
      <c r="C31" s="188">
        <f>Section1!$B$33+Section1!$G$33</f>
        <v>159</v>
      </c>
      <c r="D31" s="189">
        <f>D5+(D18*Section1!$K$41)</f>
        <v>0</v>
      </c>
      <c r="E31" s="190">
        <f>Section1!$B$34+Section1!$G$34</f>
        <v>179</v>
      </c>
      <c r="F31" s="187">
        <f>F5+(F18*Section1!$K$41)</f>
        <v>0</v>
      </c>
      <c r="G31" s="188">
        <f>Section1!$B$35+Section1!$G$35</f>
        <v>166</v>
      </c>
      <c r="H31" s="189">
        <f>H5+(H18*Section1!$K$41)</f>
        <v>0</v>
      </c>
      <c r="I31" s="190">
        <f>Section1!$B$36+Section1!$G$36</f>
        <v>69</v>
      </c>
      <c r="J31" s="187">
        <f>J5+(J18*Section1!$K$41)</f>
        <v>0</v>
      </c>
      <c r="K31" s="188">
        <f>Section1!$B$37+Section1!$G$37</f>
        <v>0</v>
      </c>
      <c r="L31" s="189">
        <f>L5+(L18*Section1!$K$41)</f>
        <v>0</v>
      </c>
      <c r="M31" s="190">
        <f>Section1!$B$38+Section1!$G$38</f>
        <v>0</v>
      </c>
      <c r="N31" s="203">
        <f aca="true" t="shared" si="3" ref="N31:N42">$B31+$D31+$F31+$H31+$J31+$L31</f>
        <v>0</v>
      </c>
      <c r="O31" s="204">
        <f t="shared" si="0"/>
        <v>573</v>
      </c>
      <c r="P31" s="9" t="s">
        <v>44</v>
      </c>
      <c r="Q31" s="199">
        <f>B31/(Section1!$C$33+Section1!$H$33)</f>
        <v>0</v>
      </c>
      <c r="R31" s="199">
        <f>D31/(Section1!$C$34+Section1!$H$34)</f>
        <v>0</v>
      </c>
      <c r="S31" s="199">
        <f>F31/(Section1!$C$35+Section1!$H$35)</f>
        <v>0</v>
      </c>
      <c r="T31" s="199">
        <f>H31/(Section1!$C$36+Section1!$H$36)</f>
        <v>0</v>
      </c>
      <c r="U31" s="199" t="e">
        <f>J31/(Section1!$C$37+Section1!$H$37)</f>
        <v>#DIV/0!</v>
      </c>
      <c r="V31" s="200" t="e">
        <f>L31/(Section1!$C$38+Section1!$H$38)</f>
        <v>#DIV/0!</v>
      </c>
    </row>
    <row r="32" spans="1:22" ht="13.5">
      <c r="A32" s="324" t="s">
        <v>45</v>
      </c>
      <c r="B32" s="191" t="e">
        <f aca="true" t="shared" si="4" ref="B32:M32">B6+B19</f>
        <v>#DIV/0!</v>
      </c>
      <c r="C32" s="192">
        <f t="shared" si="4"/>
        <v>0</v>
      </c>
      <c r="D32" s="193" t="e">
        <f t="shared" si="4"/>
        <v>#DIV/0!</v>
      </c>
      <c r="E32" s="194">
        <f t="shared" si="4"/>
        <v>0</v>
      </c>
      <c r="F32" s="191" t="e">
        <f t="shared" si="4"/>
        <v>#DIV/0!</v>
      </c>
      <c r="G32" s="192">
        <f t="shared" si="4"/>
        <v>0</v>
      </c>
      <c r="H32" s="193" t="e">
        <f t="shared" si="4"/>
        <v>#DIV/0!</v>
      </c>
      <c r="I32" s="194">
        <f t="shared" si="4"/>
        <v>0</v>
      </c>
      <c r="J32" s="191" t="e">
        <f t="shared" si="4"/>
        <v>#DIV/0!</v>
      </c>
      <c r="K32" s="192">
        <f t="shared" si="4"/>
        <v>0</v>
      </c>
      <c r="L32" s="193" t="e">
        <f t="shared" si="4"/>
        <v>#DIV/0!</v>
      </c>
      <c r="M32" s="194">
        <f t="shared" si="4"/>
        <v>0</v>
      </c>
      <c r="N32" s="203" t="e">
        <f t="shared" si="3"/>
        <v>#DIV/0!</v>
      </c>
      <c r="O32" s="204">
        <f t="shared" si="0"/>
        <v>0</v>
      </c>
      <c r="P32" s="19" t="s">
        <v>45</v>
      </c>
      <c r="Q32" s="199" t="e">
        <f>B32/(Section1!$C$33+Section1!$H$33)</f>
        <v>#DIV/0!</v>
      </c>
      <c r="R32" s="199" t="e">
        <f>D32/(Section1!$C$34+Section1!$H$34)</f>
        <v>#DIV/0!</v>
      </c>
      <c r="S32" s="199" t="e">
        <f>F32/(Section1!$C$35+Section1!$H$35)</f>
        <v>#DIV/0!</v>
      </c>
      <c r="T32" s="199" t="e">
        <f>H32/(Section1!$C$36+Section1!$H$36)</f>
        <v>#DIV/0!</v>
      </c>
      <c r="U32" s="199" t="e">
        <f>J32/(Section1!$C$37+Section1!$H$37)</f>
        <v>#DIV/0!</v>
      </c>
      <c r="V32" s="200" t="e">
        <f>L32/(Section1!$C$38+Section1!$H$38)</f>
        <v>#DIV/0!</v>
      </c>
    </row>
    <row r="33" spans="1:22" ht="13.5">
      <c r="A33" s="324" t="s">
        <v>184</v>
      </c>
      <c r="B33" s="191" t="e">
        <f aca="true" t="shared" si="5" ref="B33:M33">B7+B20</f>
        <v>#DIV/0!</v>
      </c>
      <c r="C33" s="192">
        <f t="shared" si="5"/>
        <v>0</v>
      </c>
      <c r="D33" s="193" t="e">
        <f t="shared" si="5"/>
        <v>#DIV/0!</v>
      </c>
      <c r="E33" s="194">
        <f t="shared" si="5"/>
        <v>0</v>
      </c>
      <c r="F33" s="191" t="e">
        <f t="shared" si="5"/>
        <v>#DIV/0!</v>
      </c>
      <c r="G33" s="192">
        <f t="shared" si="5"/>
        <v>0</v>
      </c>
      <c r="H33" s="193" t="e">
        <f t="shared" si="5"/>
        <v>#DIV/0!</v>
      </c>
      <c r="I33" s="194">
        <f t="shared" si="5"/>
        <v>0</v>
      </c>
      <c r="J33" s="191" t="e">
        <f t="shared" si="5"/>
        <v>#DIV/0!</v>
      </c>
      <c r="K33" s="192">
        <f t="shared" si="5"/>
        <v>0</v>
      </c>
      <c r="L33" s="193" t="e">
        <f t="shared" si="5"/>
        <v>#DIV/0!</v>
      </c>
      <c r="M33" s="194">
        <f t="shared" si="5"/>
        <v>0</v>
      </c>
      <c r="N33" s="203" t="e">
        <f t="shared" si="3"/>
        <v>#DIV/0!</v>
      </c>
      <c r="O33" s="204">
        <f t="shared" si="0"/>
        <v>0</v>
      </c>
      <c r="P33" s="19" t="s">
        <v>184</v>
      </c>
      <c r="Q33" s="199" t="e">
        <f>B33/(Section1!$C$33+Section1!$H$33)</f>
        <v>#DIV/0!</v>
      </c>
      <c r="R33" s="199" t="e">
        <f>D33/(Section1!$C$34+Section1!$H$34)</f>
        <v>#DIV/0!</v>
      </c>
      <c r="S33" s="199" t="e">
        <f>F33/(Section1!$C$35+Section1!$H$35)</f>
        <v>#DIV/0!</v>
      </c>
      <c r="T33" s="199" t="e">
        <f>H33/(Section1!$C$36+Section1!$H$36)</f>
        <v>#DIV/0!</v>
      </c>
      <c r="U33" s="199" t="e">
        <f>J33/(Section1!$C$37+Section1!$H$37)</f>
        <v>#DIV/0!</v>
      </c>
      <c r="V33" s="200" t="e">
        <f>L33/(Section1!$C$38+Section1!$H$38)</f>
        <v>#DIV/0!</v>
      </c>
    </row>
    <row r="34" spans="1:22" ht="26.25" customHeight="1">
      <c r="A34" s="325" t="s">
        <v>200</v>
      </c>
      <c r="B34" s="191" t="e">
        <f aca="true" t="shared" si="6" ref="B34:M34">B8+B21</f>
        <v>#DIV/0!</v>
      </c>
      <c r="C34" s="192">
        <f t="shared" si="6"/>
        <v>0</v>
      </c>
      <c r="D34" s="193" t="e">
        <f t="shared" si="6"/>
        <v>#DIV/0!</v>
      </c>
      <c r="E34" s="194">
        <f t="shared" si="6"/>
        <v>0</v>
      </c>
      <c r="F34" s="191" t="e">
        <f t="shared" si="6"/>
        <v>#DIV/0!</v>
      </c>
      <c r="G34" s="192">
        <f t="shared" si="6"/>
        <v>0</v>
      </c>
      <c r="H34" s="193" t="e">
        <f t="shared" si="6"/>
        <v>#DIV/0!</v>
      </c>
      <c r="I34" s="194">
        <f t="shared" si="6"/>
        <v>0</v>
      </c>
      <c r="J34" s="191" t="e">
        <f t="shared" si="6"/>
        <v>#DIV/0!</v>
      </c>
      <c r="K34" s="192">
        <f t="shared" si="6"/>
        <v>0</v>
      </c>
      <c r="L34" s="193" t="e">
        <f t="shared" si="6"/>
        <v>#DIV/0!</v>
      </c>
      <c r="M34" s="194">
        <f t="shared" si="6"/>
        <v>0</v>
      </c>
      <c r="N34" s="203" t="e">
        <f t="shared" si="3"/>
        <v>#DIV/0!</v>
      </c>
      <c r="O34" s="204">
        <f t="shared" si="0"/>
        <v>0</v>
      </c>
      <c r="P34" s="323" t="s">
        <v>201</v>
      </c>
      <c r="Q34" s="199" t="e">
        <f>B34/(Section1!$C$33+Section1!$H$33)</f>
        <v>#DIV/0!</v>
      </c>
      <c r="R34" s="199" t="e">
        <f>D34/(Section1!$C$34+Section1!$H$34)</f>
        <v>#DIV/0!</v>
      </c>
      <c r="S34" s="199" t="e">
        <f>F34/(Section1!$C$35+Section1!$H$35)</f>
        <v>#DIV/0!</v>
      </c>
      <c r="T34" s="199" t="e">
        <f>H34/(Section1!$C$36+Section1!$H$36)</f>
        <v>#DIV/0!</v>
      </c>
      <c r="U34" s="199" t="e">
        <f>J34/(Section1!$C$37+Section1!$H$37)</f>
        <v>#DIV/0!</v>
      </c>
      <c r="V34" s="200" t="e">
        <f>L34/(Section1!$C$38+Section1!$H$38)</f>
        <v>#DIV/0!</v>
      </c>
    </row>
    <row r="35" spans="1:22" ht="13.5">
      <c r="A35" s="324" t="s">
        <v>185</v>
      </c>
      <c r="B35" s="191" t="e">
        <f aca="true" t="shared" si="7" ref="B35:M35">B9+B22</f>
        <v>#DIV/0!</v>
      </c>
      <c r="C35" s="192">
        <f t="shared" si="7"/>
        <v>0</v>
      </c>
      <c r="D35" s="193" t="e">
        <f t="shared" si="7"/>
        <v>#DIV/0!</v>
      </c>
      <c r="E35" s="194">
        <f t="shared" si="7"/>
        <v>0</v>
      </c>
      <c r="F35" s="191" t="e">
        <f t="shared" si="7"/>
        <v>#DIV/0!</v>
      </c>
      <c r="G35" s="192">
        <f t="shared" si="7"/>
        <v>0</v>
      </c>
      <c r="H35" s="193" t="e">
        <f t="shared" si="7"/>
        <v>#DIV/0!</v>
      </c>
      <c r="I35" s="194">
        <f t="shared" si="7"/>
        <v>0</v>
      </c>
      <c r="J35" s="191" t="e">
        <f t="shared" si="7"/>
        <v>#DIV/0!</v>
      </c>
      <c r="K35" s="192">
        <f t="shared" si="7"/>
        <v>0</v>
      </c>
      <c r="L35" s="193" t="e">
        <f t="shared" si="7"/>
        <v>#DIV/0!</v>
      </c>
      <c r="M35" s="194">
        <f t="shared" si="7"/>
        <v>0</v>
      </c>
      <c r="N35" s="203" t="e">
        <f t="shared" si="3"/>
        <v>#DIV/0!</v>
      </c>
      <c r="O35" s="204">
        <f t="shared" si="0"/>
        <v>0</v>
      </c>
      <c r="P35" s="19" t="s">
        <v>185</v>
      </c>
      <c r="Q35" s="199" t="e">
        <f>B35/(Section1!$C$33+Section1!$H$33)</f>
        <v>#DIV/0!</v>
      </c>
      <c r="R35" s="199" t="e">
        <f>D35/(Section1!$C$34+Section1!$H$34)</f>
        <v>#DIV/0!</v>
      </c>
      <c r="S35" s="199" t="e">
        <f>F35/(Section1!$C$35+Section1!$H$35)</f>
        <v>#DIV/0!</v>
      </c>
      <c r="T35" s="199" t="e">
        <f>H35/(Section1!$C$36+Section1!$H$36)</f>
        <v>#DIV/0!</v>
      </c>
      <c r="U35" s="199" t="e">
        <f>J35/(Section1!$C$37+Section1!$H$37)</f>
        <v>#DIV/0!</v>
      </c>
      <c r="V35" s="200" t="e">
        <f>L35/(Section1!$C$38+Section1!$H$38)</f>
        <v>#DIV/0!</v>
      </c>
    </row>
    <row r="36" spans="1:22" ht="13.5">
      <c r="A36" s="324" t="s">
        <v>186</v>
      </c>
      <c r="B36" s="195" t="e">
        <f aca="true" t="shared" si="8" ref="B36:M36">B23+B10</f>
        <v>#DIV/0!</v>
      </c>
      <c r="C36" s="196">
        <f t="shared" si="8"/>
        <v>0</v>
      </c>
      <c r="D36" s="197" t="e">
        <f t="shared" si="8"/>
        <v>#DIV/0!</v>
      </c>
      <c r="E36" s="198">
        <f t="shared" si="8"/>
        <v>0</v>
      </c>
      <c r="F36" s="195" t="e">
        <f t="shared" si="8"/>
        <v>#DIV/0!</v>
      </c>
      <c r="G36" s="196">
        <f t="shared" si="8"/>
        <v>0</v>
      </c>
      <c r="H36" s="197" t="e">
        <f t="shared" si="8"/>
        <v>#DIV/0!</v>
      </c>
      <c r="I36" s="198">
        <f t="shared" si="8"/>
        <v>0</v>
      </c>
      <c r="J36" s="195" t="e">
        <f t="shared" si="8"/>
        <v>#DIV/0!</v>
      </c>
      <c r="K36" s="196">
        <f t="shared" si="8"/>
        <v>0</v>
      </c>
      <c r="L36" s="197" t="e">
        <f t="shared" si="8"/>
        <v>#DIV/0!</v>
      </c>
      <c r="M36" s="198">
        <f t="shared" si="8"/>
        <v>0</v>
      </c>
      <c r="N36" s="203" t="e">
        <f t="shared" si="3"/>
        <v>#DIV/0!</v>
      </c>
      <c r="O36" s="204">
        <f t="shared" si="0"/>
        <v>0</v>
      </c>
      <c r="P36" s="19" t="s">
        <v>186</v>
      </c>
      <c r="Q36" s="199" t="e">
        <f>B36/(Section1!$C$33+Section1!$H$33)</f>
        <v>#DIV/0!</v>
      </c>
      <c r="R36" s="199" t="e">
        <f>D36/(Section1!$C$34+Section1!$H$34)</f>
        <v>#DIV/0!</v>
      </c>
      <c r="S36" s="199" t="e">
        <f>F36/(Section1!$C$35+Section1!$H$35)</f>
        <v>#DIV/0!</v>
      </c>
      <c r="T36" s="199" t="e">
        <f>H36/(Section1!$C$36+Section1!$H$36)</f>
        <v>#DIV/0!</v>
      </c>
      <c r="U36" s="199" t="e">
        <f>J36/(Section1!$C$37+Section1!$H$37)</f>
        <v>#DIV/0!</v>
      </c>
      <c r="V36" s="200" t="e">
        <f>L36/(Section1!$C$38+Section1!$H$38)</f>
        <v>#DIV/0!</v>
      </c>
    </row>
    <row r="37" spans="1:22" ht="13.5">
      <c r="A37" s="321" t="s">
        <v>187</v>
      </c>
      <c r="B37" s="191">
        <f>0.0765*(Section1!$C$33+Section1!$H$33)</f>
        <v>1050558.6853625695</v>
      </c>
      <c r="C37" s="192">
        <f>Section1!$B$33+Section1!$G$33</f>
        <v>159</v>
      </c>
      <c r="D37" s="193">
        <f>0.0765*(Section1!$C$34+Section1!$H$34)</f>
        <v>999783.8549993065</v>
      </c>
      <c r="E37" s="194">
        <f>Section1!$B$34+Section1!$G$34</f>
        <v>179</v>
      </c>
      <c r="F37" s="191">
        <f>0.0765*(Section1!$C$35+Section1!$H$35)</f>
        <v>788359.8730903582</v>
      </c>
      <c r="G37" s="192">
        <f>Section1!$B$35+Section1!$G$35</f>
        <v>166</v>
      </c>
      <c r="H37" s="193">
        <f>0.0765*(Section1!$C$36+Section1!$H$36)</f>
        <v>269532.1857270505</v>
      </c>
      <c r="I37" s="194">
        <f>Section1!$B$36+Section1!$G$36</f>
        <v>69</v>
      </c>
      <c r="J37" s="191">
        <f>0.0765*(Section1!$C$37+Section1!$H$37)</f>
        <v>0</v>
      </c>
      <c r="K37" s="192">
        <f>Section1!$B$37+Section1!$G$37</f>
        <v>0</v>
      </c>
      <c r="L37" s="193">
        <f>0.0765*(Section1!$C$38+Section1!$H$38)</f>
        <v>0</v>
      </c>
      <c r="M37" s="194">
        <f>Section1!$B$38+Section1!$G$38</f>
        <v>0</v>
      </c>
      <c r="N37" s="203">
        <f t="shared" si="3"/>
        <v>3108234.5991792846</v>
      </c>
      <c r="O37" s="204">
        <f t="shared" si="0"/>
        <v>573</v>
      </c>
      <c r="P37" s="16" t="s">
        <v>187</v>
      </c>
      <c r="Q37" s="199">
        <f>B37/(Section1!$C$33+Section1!$H$33)</f>
        <v>0.07650000000000001</v>
      </c>
      <c r="R37" s="199">
        <f>D37/(Section1!$C$34+Section1!$H$34)</f>
        <v>0.0765</v>
      </c>
      <c r="S37" s="199">
        <f>F37/(Section1!$C$35+Section1!$H$35)</f>
        <v>0.0765</v>
      </c>
      <c r="T37" s="199">
        <f>H37/(Section1!$C$36+Section1!$H$36)</f>
        <v>0.0765</v>
      </c>
      <c r="U37" s="199" t="e">
        <f>J37/(Section1!$C$37+Section1!$H$37)</f>
        <v>#DIV/0!</v>
      </c>
      <c r="V37" s="200" t="e">
        <f>L37/(Section1!$C$38+Section1!$H$38)</f>
        <v>#DIV/0!</v>
      </c>
    </row>
    <row r="38" spans="1:22" ht="13.5">
      <c r="A38" s="324" t="s">
        <v>188</v>
      </c>
      <c r="B38" s="195" t="e">
        <f aca="true" t="shared" si="9" ref="B38:M38">B25+B12</f>
        <v>#DIV/0!</v>
      </c>
      <c r="C38" s="196">
        <f t="shared" si="9"/>
        <v>0</v>
      </c>
      <c r="D38" s="197" t="e">
        <f t="shared" si="9"/>
        <v>#DIV/0!</v>
      </c>
      <c r="E38" s="198">
        <f t="shared" si="9"/>
        <v>0</v>
      </c>
      <c r="F38" s="195" t="e">
        <f t="shared" si="9"/>
        <v>#DIV/0!</v>
      </c>
      <c r="G38" s="196">
        <f t="shared" si="9"/>
        <v>0</v>
      </c>
      <c r="H38" s="197" t="e">
        <f t="shared" si="9"/>
        <v>#DIV/0!</v>
      </c>
      <c r="I38" s="198">
        <f t="shared" si="9"/>
        <v>0</v>
      </c>
      <c r="J38" s="195" t="e">
        <f t="shared" si="9"/>
        <v>#DIV/0!</v>
      </c>
      <c r="K38" s="196">
        <f t="shared" si="9"/>
        <v>0</v>
      </c>
      <c r="L38" s="197" t="e">
        <f t="shared" si="9"/>
        <v>#DIV/0!</v>
      </c>
      <c r="M38" s="198">
        <f t="shared" si="9"/>
        <v>0</v>
      </c>
      <c r="N38" s="203" t="e">
        <f t="shared" si="3"/>
        <v>#DIV/0!</v>
      </c>
      <c r="O38" s="204">
        <f t="shared" si="0"/>
        <v>0</v>
      </c>
      <c r="P38" s="19" t="s">
        <v>188</v>
      </c>
      <c r="Q38" s="199" t="e">
        <f>B38/(Section1!$C$33+Section1!$H$33)</f>
        <v>#DIV/0!</v>
      </c>
      <c r="R38" s="199" t="e">
        <f>D38/(Section1!$C$34+Section1!$H$34)</f>
        <v>#DIV/0!</v>
      </c>
      <c r="S38" s="199" t="e">
        <f>F38/(Section1!$C$35+Section1!$H$35)</f>
        <v>#DIV/0!</v>
      </c>
      <c r="T38" s="199" t="e">
        <f>H38/(Section1!$C$36+Section1!$H$36)</f>
        <v>#DIV/0!</v>
      </c>
      <c r="U38" s="199" t="e">
        <f>J38/(Section1!$C$37+Section1!$H$37)</f>
        <v>#DIV/0!</v>
      </c>
      <c r="V38" s="200" t="e">
        <f>L38/(Section1!$C$38+Section1!$H$38)</f>
        <v>#DIV/0!</v>
      </c>
    </row>
    <row r="39" spans="1:22" ht="13.5">
      <c r="A39" s="321" t="s">
        <v>189</v>
      </c>
      <c r="B39" s="191">
        <f>B13+(B26*Section1!$K$41)</f>
        <v>0</v>
      </c>
      <c r="C39" s="192">
        <f>Section1!$B$33+Section1!$G$33</f>
        <v>159</v>
      </c>
      <c r="D39" s="193">
        <f>D13+(D26*Section1!$K$41)</f>
        <v>0</v>
      </c>
      <c r="E39" s="194">
        <f>Section1!$B$34+Section1!$G$34</f>
        <v>179</v>
      </c>
      <c r="F39" s="191">
        <f>F13+(F26*Section1!$K$41)</f>
        <v>0</v>
      </c>
      <c r="G39" s="192">
        <f>Section1!$B$35+Section1!$G$35</f>
        <v>166</v>
      </c>
      <c r="H39" s="193">
        <f>H13+(H26*Section1!$K$41)</f>
        <v>0</v>
      </c>
      <c r="I39" s="194">
        <f>Section1!$B$36+Section1!$G$36</f>
        <v>69</v>
      </c>
      <c r="J39" s="191">
        <f>J13+(J26*Section1!$K$41)</f>
        <v>0</v>
      </c>
      <c r="K39" s="192">
        <f>Section1!$B$37+Section1!$G$37</f>
        <v>0</v>
      </c>
      <c r="L39" s="193">
        <f>L13+(L26*Section1!$K$41)</f>
        <v>0</v>
      </c>
      <c r="M39" s="194">
        <f>Section1!$B$38+Section1!$G$38</f>
        <v>0</v>
      </c>
      <c r="N39" s="203">
        <f t="shared" si="3"/>
        <v>0</v>
      </c>
      <c r="O39" s="204">
        <f t="shared" si="0"/>
        <v>573</v>
      </c>
      <c r="P39" s="16" t="s">
        <v>189</v>
      </c>
      <c r="Q39" s="199">
        <f>B39/(Section1!$C$33+Section1!$H$33)</f>
        <v>0</v>
      </c>
      <c r="R39" s="199">
        <f>D39/(Section1!$C$34+Section1!$H$34)</f>
        <v>0</v>
      </c>
      <c r="S39" s="199">
        <f>F39/(Section1!$C$35+Section1!$H$35)</f>
        <v>0</v>
      </c>
      <c r="T39" s="199">
        <f>H39/(Section1!$C$36+Section1!$H$36)</f>
        <v>0</v>
      </c>
      <c r="U39" s="199" t="e">
        <f>J39/(Section1!$C$37+Section1!$H$37)</f>
        <v>#DIV/0!</v>
      </c>
      <c r="V39" s="200" t="e">
        <f>L39/(Section1!$C$38+Section1!$H$38)</f>
        <v>#DIV/0!</v>
      </c>
    </row>
    <row r="40" spans="1:22" ht="13.5">
      <c r="A40" s="321" t="s">
        <v>190</v>
      </c>
      <c r="B40" s="191">
        <f>B14+(B27*Section1!$K$41)</f>
        <v>0</v>
      </c>
      <c r="C40" s="192">
        <f>Section1!$B$33+Section1!$G$33</f>
        <v>159</v>
      </c>
      <c r="D40" s="193">
        <f>D14+(D27*Section1!$K$41)</f>
        <v>0</v>
      </c>
      <c r="E40" s="194">
        <f>Section1!$B$34+Section1!$G$34</f>
        <v>179</v>
      </c>
      <c r="F40" s="191">
        <f>F14+(F27*Section1!$K$41)</f>
        <v>0</v>
      </c>
      <c r="G40" s="192">
        <f>Section1!$B$35+Section1!$G$35</f>
        <v>166</v>
      </c>
      <c r="H40" s="193">
        <f>H14+(H27*Section1!$K$41)</f>
        <v>0</v>
      </c>
      <c r="I40" s="194">
        <f>Section1!$B$36+Section1!$G$36</f>
        <v>69</v>
      </c>
      <c r="J40" s="191">
        <f>J14+(J27*Section1!$K$41)</f>
        <v>0</v>
      </c>
      <c r="K40" s="192">
        <f>Section1!$B$37+Section1!$G$37</f>
        <v>0</v>
      </c>
      <c r="L40" s="193">
        <f>L14+(L27*Section1!$K$41)</f>
        <v>0</v>
      </c>
      <c r="M40" s="194">
        <f>Section1!$B$38+Section1!$G$38</f>
        <v>0</v>
      </c>
      <c r="N40" s="203">
        <f t="shared" si="3"/>
        <v>0</v>
      </c>
      <c r="O40" s="204">
        <f t="shared" si="0"/>
        <v>573</v>
      </c>
      <c r="P40" s="16" t="s">
        <v>190</v>
      </c>
      <c r="Q40" s="199">
        <f>B40/(Section1!$C$33+Section1!$H$33)</f>
        <v>0</v>
      </c>
      <c r="R40" s="199">
        <f>D40/(Section1!$C$34+Section1!$H$34)</f>
        <v>0</v>
      </c>
      <c r="S40" s="199">
        <f>F40/(Section1!$C$35+Section1!$H$35)</f>
        <v>0</v>
      </c>
      <c r="T40" s="199">
        <f>H40/(Section1!$C$36+Section1!$H$36)</f>
        <v>0</v>
      </c>
      <c r="U40" s="199" t="e">
        <f>J40/(Section1!$C$37+Section1!$H$37)</f>
        <v>#DIV/0!</v>
      </c>
      <c r="V40" s="200" t="e">
        <f>L40/(Section1!$C$38+Section1!$H$38)</f>
        <v>#DIV/0!</v>
      </c>
    </row>
    <row r="41" spans="1:22" ht="13.5">
      <c r="A41" s="326" t="s">
        <v>191</v>
      </c>
      <c r="B41" s="191" t="e">
        <f aca="true" t="shared" si="10" ref="B41:L41">B15+B28</f>
        <v>#DIV/0!</v>
      </c>
      <c r="C41" s="192">
        <f>C28+C15</f>
        <v>0</v>
      </c>
      <c r="D41" s="191" t="e">
        <f t="shared" si="10"/>
        <v>#DIV/0!</v>
      </c>
      <c r="E41" s="192">
        <f>E28+E15</f>
        <v>0</v>
      </c>
      <c r="F41" s="191" t="e">
        <f t="shared" si="10"/>
        <v>#DIV/0!</v>
      </c>
      <c r="G41" s="192">
        <f>G28+G15</f>
        <v>0</v>
      </c>
      <c r="H41" s="191" t="e">
        <f t="shared" si="10"/>
        <v>#DIV/0!</v>
      </c>
      <c r="I41" s="192">
        <f>I28+I15</f>
        <v>0</v>
      </c>
      <c r="J41" s="191" t="e">
        <f t="shared" si="10"/>
        <v>#DIV/0!</v>
      </c>
      <c r="K41" s="192">
        <f>K28+K15</f>
        <v>0</v>
      </c>
      <c r="L41" s="191" t="e">
        <f t="shared" si="10"/>
        <v>#DIV/0!</v>
      </c>
      <c r="M41" s="192">
        <f>M28+M15</f>
        <v>0</v>
      </c>
      <c r="N41" s="203" t="e">
        <f t="shared" si="3"/>
        <v>#DIV/0!</v>
      </c>
      <c r="O41" s="204">
        <f t="shared" si="0"/>
        <v>0</v>
      </c>
      <c r="P41" s="19" t="s">
        <v>191</v>
      </c>
      <c r="Q41" s="199" t="e">
        <f>B41/(Section1!$C$33+Section1!$H$33)</f>
        <v>#DIV/0!</v>
      </c>
      <c r="R41" s="199" t="e">
        <f>D41/(Section1!$C$34+Section1!$H$34)</f>
        <v>#DIV/0!</v>
      </c>
      <c r="S41" s="199" t="e">
        <f>F41/(Section1!$C$35+Section1!$H$35)</f>
        <v>#DIV/0!</v>
      </c>
      <c r="T41" s="199" t="e">
        <f>H41/(Section1!$C$36+Section1!$H$36)</f>
        <v>#DIV/0!</v>
      </c>
      <c r="U41" s="199" t="e">
        <f>J41/(Section1!$C$37+Section1!$H$37)</f>
        <v>#DIV/0!</v>
      </c>
      <c r="V41" s="200" t="e">
        <f>L41/(Section1!$C$38+Section1!$H$38)</f>
        <v>#DIV/0!</v>
      </c>
    </row>
    <row r="42" spans="1:22" ht="14.25" thickBot="1">
      <c r="A42" s="322" t="s">
        <v>192</v>
      </c>
      <c r="B42" s="184" t="e">
        <f aca="true" t="shared" si="11" ref="B42:L42">SUM(B31:B41)</f>
        <v>#DIV/0!</v>
      </c>
      <c r="C42" s="185">
        <f>MAX(C31:C41)</f>
        <v>159</v>
      </c>
      <c r="D42" s="186" t="e">
        <f t="shared" si="11"/>
        <v>#DIV/0!</v>
      </c>
      <c r="E42" s="185">
        <f>MAX(E31:E41)</f>
        <v>179</v>
      </c>
      <c r="F42" s="184" t="e">
        <f t="shared" si="11"/>
        <v>#DIV/0!</v>
      </c>
      <c r="G42" s="185">
        <f>MAX(G31:G41)</f>
        <v>166</v>
      </c>
      <c r="H42" s="186" t="e">
        <f t="shared" si="11"/>
        <v>#DIV/0!</v>
      </c>
      <c r="I42" s="185">
        <f>MAX(I31:I41)</f>
        <v>69</v>
      </c>
      <c r="J42" s="184" t="e">
        <f t="shared" si="11"/>
        <v>#DIV/0!</v>
      </c>
      <c r="K42" s="185">
        <f>MAX(K31:K41)</f>
        <v>0</v>
      </c>
      <c r="L42" s="186" t="e">
        <f t="shared" si="11"/>
        <v>#DIV/0!</v>
      </c>
      <c r="M42" s="185">
        <f>MAX(M31:M41)</f>
        <v>0</v>
      </c>
      <c r="N42" s="203" t="e">
        <f t="shared" si="3"/>
        <v>#DIV/0!</v>
      </c>
      <c r="O42" s="204">
        <f t="shared" si="0"/>
        <v>573</v>
      </c>
      <c r="P42" s="17" t="s">
        <v>192</v>
      </c>
      <c r="Q42" s="201" t="e">
        <f>B42/(Section1!$C$33+Section1!$H$33)</f>
        <v>#DIV/0!</v>
      </c>
      <c r="R42" s="201" t="e">
        <f>D42/(Section1!$C$34+Section1!$H$34)</f>
        <v>#DIV/0!</v>
      </c>
      <c r="S42" s="201" t="e">
        <f>F42/(Section1!$C$35+Section1!$H$35)</f>
        <v>#DIV/0!</v>
      </c>
      <c r="T42" s="201" t="e">
        <f>H42/(Section1!$C$36+Section1!$H$36)</f>
        <v>#DIV/0!</v>
      </c>
      <c r="U42" s="201" t="e">
        <f>J42/(Section1!$C$37+Section1!$H$37)</f>
        <v>#DIV/0!</v>
      </c>
      <c r="V42" s="202" t="e">
        <f>L42/(Section1!$C$38+Section1!$H$38)</f>
        <v>#DIV/0!</v>
      </c>
    </row>
    <row r="43" spans="1:15" s="11" customFormat="1" ht="16.5" customHeight="1">
      <c r="A43" s="172" t="s">
        <v>46</v>
      </c>
      <c r="B43" s="167"/>
      <c r="C43" s="167"/>
      <c r="D43" s="167"/>
      <c r="E43" s="167"/>
      <c r="F43" s="167"/>
      <c r="G43" s="167"/>
      <c r="H43" s="167"/>
      <c r="I43" s="167"/>
      <c r="J43" s="167"/>
      <c r="K43" s="167"/>
      <c r="L43" s="167"/>
      <c r="M43" s="167"/>
      <c r="O43" s="15"/>
    </row>
    <row r="44" spans="1:15" s="11" customFormat="1" ht="12">
      <c r="A44" s="172" t="s">
        <v>147</v>
      </c>
      <c r="B44" s="167"/>
      <c r="C44" s="167"/>
      <c r="D44" s="167"/>
      <c r="E44" s="167"/>
      <c r="F44" s="167"/>
      <c r="G44" s="167"/>
      <c r="H44" s="167"/>
      <c r="I44" s="167"/>
      <c r="J44" s="167"/>
      <c r="K44" s="167"/>
      <c r="L44" s="167"/>
      <c r="M44" s="167"/>
      <c r="O44" s="15"/>
    </row>
    <row r="45" spans="1:15" s="11" customFormat="1" ht="12">
      <c r="A45" s="172" t="s">
        <v>172</v>
      </c>
      <c r="B45" s="167"/>
      <c r="C45" s="167"/>
      <c r="D45" s="167"/>
      <c r="E45" s="167"/>
      <c r="F45" s="167"/>
      <c r="G45" s="167"/>
      <c r="H45" s="167"/>
      <c r="I45" s="167"/>
      <c r="J45" s="167"/>
      <c r="K45" s="167"/>
      <c r="L45" s="167"/>
      <c r="M45" s="167"/>
      <c r="O45" s="15"/>
    </row>
  </sheetData>
  <sheetProtection sheet="1" objects="1" scenarios="1"/>
  <printOptions horizontalCentered="1" verticalCentered="1"/>
  <pageMargins left="0.5" right="0.5" top="0.5" bottom="0.5" header="0.4" footer="0.5"/>
  <pageSetup fitToHeight="1" fitToWidth="1" horizontalDpi="300" verticalDpi="300" orientation="landscape" scale="80"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E34"/>
  <sheetViews>
    <sheetView zoomScalePageLayoutView="0" workbookViewId="0" topLeftCell="A1">
      <selection activeCell="B6" sqref="B6:K12"/>
    </sheetView>
  </sheetViews>
  <sheetFormatPr defaultColWidth="9.140625" defaultRowHeight="12.75"/>
  <cols>
    <col min="1" max="1" width="12.28125" style="3" customWidth="1"/>
    <col min="2" max="2" width="26.421875" style="3" customWidth="1"/>
    <col min="3" max="4" width="21.421875" style="3" customWidth="1"/>
    <col min="5" max="5" width="17.7109375" style="3" customWidth="1"/>
    <col min="6" max="16384" width="9.140625" style="3" customWidth="1"/>
  </cols>
  <sheetData>
    <row r="1" spans="1:5" ht="33" thickBot="1" thickTop="1">
      <c r="A1" s="303" t="s">
        <v>227</v>
      </c>
      <c r="B1" s="160"/>
      <c r="C1" s="160"/>
      <c r="D1" s="160"/>
      <c r="E1" s="160"/>
    </row>
    <row r="2" spans="1:5" ht="19.5" customHeight="1" thickBot="1" thickTop="1">
      <c r="A2" s="169" t="s">
        <v>148</v>
      </c>
      <c r="B2" s="162"/>
      <c r="C2" s="162"/>
      <c r="D2" s="162"/>
      <c r="E2" s="163"/>
    </row>
    <row r="3" spans="1:5" s="1" customFormat="1" ht="12.75">
      <c r="A3" s="168" t="s">
        <v>16</v>
      </c>
      <c r="B3" s="218" t="s">
        <v>50</v>
      </c>
      <c r="C3" s="174" t="s">
        <v>51</v>
      </c>
      <c r="D3" s="174"/>
      <c r="E3" s="168" t="s">
        <v>52</v>
      </c>
    </row>
    <row r="4" spans="1:5" s="1" customFormat="1" ht="13.5" customHeight="1" thickBot="1">
      <c r="A4" s="381" t="s">
        <v>216</v>
      </c>
      <c r="B4" s="219" t="s">
        <v>6</v>
      </c>
      <c r="C4" s="358" t="s">
        <v>217</v>
      </c>
      <c r="D4" s="358" t="s">
        <v>218</v>
      </c>
      <c r="E4" s="150" t="s">
        <v>9</v>
      </c>
    </row>
    <row r="5" spans="1:5" ht="13.5">
      <c r="A5" s="151" t="s">
        <v>23</v>
      </c>
      <c r="B5" s="226">
        <f>Section1!B17+Section1!G17</f>
        <v>85</v>
      </c>
      <c r="C5" s="197">
        <f>IF((Section1!B17+Section1!G17)=0,"",(Section1!C17+Section1!H17)*(B5/(Section1!B17+Section1!G17)))</f>
        <v>7457018</v>
      </c>
      <c r="D5" s="197">
        <f aca="true" t="shared" si="0" ref="D5:D10">C5/(1+E5)</f>
        <v>7457018</v>
      </c>
      <c r="E5" s="228">
        <v>0</v>
      </c>
    </row>
    <row r="6" spans="1:5" ht="13.5">
      <c r="A6" s="152" t="s">
        <v>24</v>
      </c>
      <c r="B6" s="227">
        <f>Section1!B18+Section1!G18</f>
        <v>124</v>
      </c>
      <c r="C6" s="197">
        <f>IF((Section1!B18+Section1!G18)=0,"",(Section1!C18+Section1!H18)*(B6/(Section1!B18+Section1!G18)))</f>
        <v>8989586</v>
      </c>
      <c r="D6" s="193">
        <f t="shared" si="0"/>
        <v>8989586</v>
      </c>
      <c r="E6" s="229">
        <v>0</v>
      </c>
    </row>
    <row r="7" spans="1:5" ht="13.5">
      <c r="A7" s="152" t="s">
        <v>25</v>
      </c>
      <c r="B7" s="226">
        <f>Section1!B19+Section1!G19</f>
        <v>114</v>
      </c>
      <c r="C7" s="197">
        <f>IF((Section1!B19+Section1!G19)=0,"",(Section1!C19+Section1!H19)*(B7/(Section1!B19+Section1!G19)))</f>
        <v>7065033</v>
      </c>
      <c r="D7" s="197">
        <f t="shared" si="0"/>
        <v>7065033</v>
      </c>
      <c r="E7" s="228">
        <v>0</v>
      </c>
    </row>
    <row r="8" spans="1:5" ht="13.5">
      <c r="A8" s="152" t="s">
        <v>26</v>
      </c>
      <c r="B8" s="227">
        <f>Section1!B20+Section1!G20</f>
        <v>42</v>
      </c>
      <c r="C8" s="197">
        <f>IF((Section1!B20+Section1!G20)=0,"",(Section1!C20+Section1!H20)*(B8/(Section1!B20+Section1!G20)))</f>
        <v>2216391</v>
      </c>
      <c r="D8" s="193">
        <f t="shared" si="0"/>
        <v>2216391</v>
      </c>
      <c r="E8" s="229">
        <v>0</v>
      </c>
    </row>
    <row r="9" spans="1:5" ht="13.5">
      <c r="A9" s="152" t="s">
        <v>27</v>
      </c>
      <c r="B9" s="226">
        <f>Section1!B21+Section1!G21</f>
        <v>0</v>
      </c>
      <c r="C9" s="197">
        <f>IF((Section1!B21+Section1!G21)=0,"",(Section1!C21+Section1!H21)*(B9/(Section1!B21+Section1!G21)))</f>
      </c>
      <c r="D9" s="197" t="e">
        <f t="shared" si="0"/>
        <v>#VALUE!</v>
      </c>
      <c r="E9" s="228">
        <v>0</v>
      </c>
    </row>
    <row r="10" spans="1:5" ht="13.5">
      <c r="A10" s="152" t="s">
        <v>28</v>
      </c>
      <c r="B10" s="227">
        <f>Section1!B22+Section1!G22</f>
        <v>0</v>
      </c>
      <c r="C10" s="197">
        <f>IF((Section1!B22+Section1!G22)=0,"",(Section1!C22+Section1!H22)*(B10/(Section1!B22+Section1!G22)))</f>
      </c>
      <c r="D10" s="193" t="e">
        <f t="shared" si="0"/>
        <v>#VALUE!</v>
      </c>
      <c r="E10" s="229">
        <v>0</v>
      </c>
    </row>
    <row r="11" spans="1:5" ht="14.25" thickBot="1">
      <c r="A11" s="153" t="s">
        <v>29</v>
      </c>
      <c r="B11" s="224">
        <f>SUM(B5:B10)</f>
        <v>365</v>
      </c>
      <c r="C11" s="351">
        <f>IF((Section1!B23+Section1!G23)=0,0,(Section1!C23+Section1!H23)*(B11/(Section1!B23+Section1!G23)))</f>
        <v>25728028</v>
      </c>
      <c r="D11" s="186" t="e">
        <f>SUM(D5:D10)</f>
        <v>#VALUE!</v>
      </c>
      <c r="E11" s="275" t="e">
        <f>(C11-D11)/D11</f>
        <v>#VALUE!</v>
      </c>
    </row>
    <row r="12" spans="1:5" ht="13.5" thickBot="1">
      <c r="A12" s="154" t="s">
        <v>149</v>
      </c>
      <c r="B12" s="165"/>
      <c r="C12" s="165"/>
      <c r="D12" s="165"/>
      <c r="E12" s="165"/>
    </row>
    <row r="13" spans="1:5" s="1" customFormat="1" ht="12.75">
      <c r="A13" s="168" t="s">
        <v>16</v>
      </c>
      <c r="B13" s="218" t="s">
        <v>50</v>
      </c>
      <c r="C13" s="174" t="s">
        <v>51</v>
      </c>
      <c r="D13" s="174"/>
      <c r="E13" s="168" t="s">
        <v>52</v>
      </c>
    </row>
    <row r="14" spans="1:5" s="1" customFormat="1" ht="13.5" customHeight="1" thickBot="1">
      <c r="A14" s="381" t="s">
        <v>216</v>
      </c>
      <c r="B14" s="219" t="s">
        <v>6</v>
      </c>
      <c r="C14" s="358" t="s">
        <v>217</v>
      </c>
      <c r="D14" s="358" t="s">
        <v>218</v>
      </c>
      <c r="E14" s="150" t="s">
        <v>9</v>
      </c>
    </row>
    <row r="15" spans="1:5" ht="13.5">
      <c r="A15" s="151" t="s">
        <v>23</v>
      </c>
      <c r="B15" s="226">
        <f>Section1!B25+Section1!G25</f>
        <v>74</v>
      </c>
      <c r="C15" s="197">
        <f>IF((Section1!B25+Section1!G25)=0,"",(Section1!C25+Section1!H25)*(B15/(Section1!B25+Section1!G25)))</f>
        <v>7670392</v>
      </c>
      <c r="D15" s="197">
        <f aca="true" t="shared" si="1" ref="D15:D20">C15/(1+E15)</f>
        <v>7670392</v>
      </c>
      <c r="E15" s="228">
        <v>0</v>
      </c>
    </row>
    <row r="16" spans="1:5" ht="13.5">
      <c r="A16" s="152" t="s">
        <v>24</v>
      </c>
      <c r="B16" s="227">
        <f>Section1!B26+Section1!G26</f>
        <v>55</v>
      </c>
      <c r="C16" s="197">
        <f>IF((Section1!B26+Section1!G26)=0,"",(Section1!C26+Section1!H26)*(B16/(Section1!B26+Section1!G26)))</f>
        <v>4986036</v>
      </c>
      <c r="D16" s="193">
        <f t="shared" si="1"/>
        <v>4986036</v>
      </c>
      <c r="E16" s="229">
        <v>0</v>
      </c>
    </row>
    <row r="17" spans="1:5" ht="13.5">
      <c r="A17" s="152" t="s">
        <v>25</v>
      </c>
      <c r="B17" s="226">
        <f>Section1!B27+Section1!G27</f>
        <v>52</v>
      </c>
      <c r="C17" s="197">
        <f>IF((Section1!B27+Section1!G27)=0,"",(Section1!C27+Section1!H27)*(B17/(Section1!B27+Section1!G27)))</f>
        <v>3960397</v>
      </c>
      <c r="D17" s="197">
        <f t="shared" si="1"/>
        <v>3960397</v>
      </c>
      <c r="E17" s="228">
        <v>0</v>
      </c>
    </row>
    <row r="18" spans="1:5" ht="13.5">
      <c r="A18" s="152" t="s">
        <v>26</v>
      </c>
      <c r="B18" s="227">
        <f>Section1!B28+Section1!G28</f>
        <v>27</v>
      </c>
      <c r="C18" s="197">
        <f>IF((Section1!B28+Section1!G28)=0,"",(Section1!C28+Section1!H28)*(B18/(Section1!B28+Section1!G28)))</f>
        <v>1597329</v>
      </c>
      <c r="D18" s="193">
        <f t="shared" si="1"/>
        <v>1597329</v>
      </c>
      <c r="E18" s="229">
        <v>0</v>
      </c>
    </row>
    <row r="19" spans="1:5" ht="13.5">
      <c r="A19" s="152" t="s">
        <v>27</v>
      </c>
      <c r="B19" s="226">
        <f>Section1!B29+Section1!G29</f>
        <v>0</v>
      </c>
      <c r="C19" s="197">
        <f>IF((Section1!B29+Section1!G29)=0,"",(Section1!C29+Section1!H29)*(B19/(Section1!B29+Section1!G29)))</f>
      </c>
      <c r="D19" s="197" t="e">
        <f t="shared" si="1"/>
        <v>#VALUE!</v>
      </c>
      <c r="E19" s="228">
        <v>0</v>
      </c>
    </row>
    <row r="20" spans="1:5" ht="13.5">
      <c r="A20" s="152" t="s">
        <v>28</v>
      </c>
      <c r="B20" s="227">
        <f>Section1!B30+Section1!G30</f>
        <v>0</v>
      </c>
      <c r="C20" s="197">
        <f>IF((Section1!B30+Section1!G30)=0,"",(Section1!C30+Section1!H30)*(B20/(Section1!B30+Section1!G30)))</f>
      </c>
      <c r="D20" s="193" t="e">
        <f t="shared" si="1"/>
        <v>#VALUE!</v>
      </c>
      <c r="E20" s="229">
        <v>0</v>
      </c>
    </row>
    <row r="21" spans="1:5" ht="14.25" thickBot="1">
      <c r="A21" s="153" t="s">
        <v>29</v>
      </c>
      <c r="B21" s="224">
        <f>SUM(B15:B20)</f>
        <v>208</v>
      </c>
      <c r="C21" s="351">
        <f>IF((Section1!B31+Section1!G31)=0,0,(Section1!C31+Section1!H31)*(B21/(Section1!B31+Section1!G31)))</f>
        <v>18214154</v>
      </c>
      <c r="D21" s="186" t="e">
        <f>SUM(D15:D20)</f>
        <v>#VALUE!</v>
      </c>
      <c r="E21" s="275" t="e">
        <f>(C21-D21)/D21</f>
        <v>#VALUE!</v>
      </c>
    </row>
    <row r="22" spans="1:5" ht="13.5" thickBot="1">
      <c r="A22" s="170" t="s">
        <v>179</v>
      </c>
      <c r="B22" s="164"/>
      <c r="C22" s="164"/>
      <c r="D22" s="164"/>
      <c r="E22" s="164"/>
    </row>
    <row r="23" spans="1:5" s="1" customFormat="1" ht="12.75">
      <c r="A23" s="168" t="s">
        <v>16</v>
      </c>
      <c r="B23" s="218" t="s">
        <v>50</v>
      </c>
      <c r="C23" s="174" t="s">
        <v>51</v>
      </c>
      <c r="D23" s="174"/>
      <c r="E23" s="168" t="s">
        <v>52</v>
      </c>
    </row>
    <row r="24" spans="1:5" s="1" customFormat="1" ht="13.5" customHeight="1" thickBot="1">
      <c r="A24" s="381" t="s">
        <v>216</v>
      </c>
      <c r="B24" s="219" t="s">
        <v>6</v>
      </c>
      <c r="C24" s="358" t="s">
        <v>217</v>
      </c>
      <c r="D24" s="358" t="s">
        <v>218</v>
      </c>
      <c r="E24" s="150" t="s">
        <v>9</v>
      </c>
    </row>
    <row r="25" spans="1:5" ht="13.5">
      <c r="A25" s="151" t="s">
        <v>23</v>
      </c>
      <c r="B25" s="220">
        <f aca="true" t="shared" si="2" ref="B25:B30">B5+B15</f>
        <v>159</v>
      </c>
      <c r="C25" s="197">
        <f>C5+(C15*Section1!$K$41)</f>
        <v>13732793.272713326</v>
      </c>
      <c r="D25" s="197">
        <f>D5+(D15*Section1!$K$41)</f>
        <v>13732793.272713326</v>
      </c>
      <c r="E25" s="221">
        <f aca="true" t="shared" si="3" ref="E25:E31">(C25-D25)/D25</f>
        <v>0</v>
      </c>
    </row>
    <row r="26" spans="1:5" ht="13.5">
      <c r="A26" s="152" t="s">
        <v>24</v>
      </c>
      <c r="B26" s="222">
        <f t="shared" si="2"/>
        <v>179</v>
      </c>
      <c r="C26" s="193">
        <f>C6+(C16*Section1!$K$41)</f>
        <v>13069069.999990935</v>
      </c>
      <c r="D26" s="193">
        <f>D6+(D16*Section1!$K$41)</f>
        <v>13069069.999990935</v>
      </c>
      <c r="E26" s="223">
        <f t="shared" si="3"/>
        <v>0</v>
      </c>
    </row>
    <row r="27" spans="1:5" ht="13.5">
      <c r="A27" s="152" t="s">
        <v>25</v>
      </c>
      <c r="B27" s="220">
        <f t="shared" si="2"/>
        <v>166</v>
      </c>
      <c r="C27" s="197">
        <f>C7+(C17*Section1!$K$41)</f>
        <v>10305357.818174617</v>
      </c>
      <c r="D27" s="197">
        <f>D7+(D17*Section1!$K$41)</f>
        <v>10305357.818174617</v>
      </c>
      <c r="E27" s="221">
        <f t="shared" si="3"/>
        <v>0</v>
      </c>
    </row>
    <row r="28" spans="1:5" ht="13.5">
      <c r="A28" s="152" t="s">
        <v>26</v>
      </c>
      <c r="B28" s="222">
        <f t="shared" si="2"/>
        <v>69</v>
      </c>
      <c r="C28" s="193">
        <f>C8+(C18*Section1!$K$41)</f>
        <v>3523296.545451641</v>
      </c>
      <c r="D28" s="193">
        <f>D8+(D18*Section1!$K$41)</f>
        <v>3523296.545451641</v>
      </c>
      <c r="E28" s="223">
        <f t="shared" si="3"/>
        <v>0</v>
      </c>
    </row>
    <row r="29" spans="1:5" ht="13.5">
      <c r="A29" s="152" t="s">
        <v>27</v>
      </c>
      <c r="B29" s="220">
        <f t="shared" si="2"/>
        <v>0</v>
      </c>
      <c r="C29" s="197" t="e">
        <f>C9+(C19*Section1!$K$41)</f>
        <v>#VALUE!</v>
      </c>
      <c r="D29" s="197" t="e">
        <f>D9+(D19*Section1!$K$41)</f>
        <v>#VALUE!</v>
      </c>
      <c r="E29" s="221" t="e">
        <f t="shared" si="3"/>
        <v>#VALUE!</v>
      </c>
    </row>
    <row r="30" spans="1:5" ht="13.5">
      <c r="A30" s="152" t="s">
        <v>28</v>
      </c>
      <c r="B30" s="222">
        <f t="shared" si="2"/>
        <v>0</v>
      </c>
      <c r="C30" s="193" t="e">
        <f>C10+(C20*Section1!$K$41)</f>
        <v>#VALUE!</v>
      </c>
      <c r="D30" s="193" t="e">
        <f>D10+(D20*Section1!$K$41)</f>
        <v>#VALUE!</v>
      </c>
      <c r="E30" s="223" t="e">
        <f t="shared" si="3"/>
        <v>#VALUE!</v>
      </c>
    </row>
    <row r="31" spans="1:5" ht="14.25" thickBot="1">
      <c r="A31" s="153" t="s">
        <v>29</v>
      </c>
      <c r="B31" s="224">
        <f>SUM(B25:B30)</f>
        <v>573</v>
      </c>
      <c r="C31" s="186" t="e">
        <f>SUM(C25:C30)</f>
        <v>#VALUE!</v>
      </c>
      <c r="D31" s="186" t="e">
        <f>SUM(D25:D30)</f>
        <v>#VALUE!</v>
      </c>
      <c r="E31" s="225" t="e">
        <f t="shared" si="3"/>
        <v>#VALUE!</v>
      </c>
    </row>
    <row r="32" spans="1:5" s="1" customFormat="1" ht="13.5" thickBot="1">
      <c r="A32" s="215"/>
      <c r="B32" s="210"/>
      <c r="C32" s="210"/>
      <c r="D32" s="210"/>
      <c r="E32" s="210"/>
    </row>
    <row r="33" spans="1:5" s="1" customFormat="1" ht="66.75" customHeight="1" thickTop="1">
      <c r="A33" s="216"/>
      <c r="B33" s="211"/>
      <c r="C33" s="211"/>
      <c r="D33" s="211"/>
      <c r="E33" s="212"/>
    </row>
    <row r="34" spans="1:5" s="1" customFormat="1" ht="18" customHeight="1" thickBot="1">
      <c r="A34" s="217"/>
      <c r="B34" s="213"/>
      <c r="C34" s="213"/>
      <c r="D34" s="213"/>
      <c r="E34" s="214"/>
    </row>
    <row r="35" ht="13.5" thickTop="1"/>
  </sheetData>
  <sheetProtection sheet="1" objects="1" scenarios="1"/>
  <printOptions horizontalCentered="1" verticalCentered="1"/>
  <pageMargins left="0.5" right="0.5" top="0.5" bottom="0.5" header="0.4" footer="0.5"/>
  <pageSetup fitToHeight="1" fitToWidth="1" horizontalDpi="300" verticalDpi="300" orientation="landscape"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Q28"/>
  <sheetViews>
    <sheetView zoomScalePageLayoutView="0" workbookViewId="0" topLeftCell="A1">
      <selection activeCell="J12" sqref="J12"/>
    </sheetView>
  </sheetViews>
  <sheetFormatPr defaultColWidth="9.140625" defaultRowHeight="12.75"/>
  <cols>
    <col min="1" max="1" width="10.8515625" style="1" customWidth="1"/>
    <col min="2" max="2" width="6.7109375" style="1" customWidth="1"/>
    <col min="3" max="3" width="7.8515625" style="1" customWidth="1"/>
    <col min="4" max="5" width="9.140625" style="1" customWidth="1"/>
    <col min="6" max="6" width="13.28125" style="1" customWidth="1"/>
    <col min="7" max="7" width="7.57421875" style="1" customWidth="1"/>
    <col min="8" max="8" width="6.7109375" style="1" customWidth="1"/>
    <col min="9" max="9" width="13.28125" style="1" customWidth="1"/>
    <col min="10" max="10" width="7.57421875" style="1" customWidth="1"/>
    <col min="11" max="11" width="7.8515625" style="1" customWidth="1"/>
    <col min="12" max="12" width="13.28125" style="1" customWidth="1"/>
    <col min="13" max="13" width="11.7109375" style="1" customWidth="1"/>
    <col min="14" max="14" width="9.140625" style="1" customWidth="1"/>
    <col min="15" max="15" width="7.57421875" style="1" customWidth="1"/>
    <col min="16" max="16384" width="9.140625" style="1" customWidth="1"/>
  </cols>
  <sheetData>
    <row r="1" spans="1:14" ht="15.75">
      <c r="A1" s="451" t="s">
        <v>173</v>
      </c>
      <c r="B1" s="451"/>
      <c r="C1" s="451"/>
      <c r="D1" s="451"/>
      <c r="E1" s="451"/>
      <c r="F1" s="451"/>
      <c r="G1" s="451"/>
      <c r="H1" s="451"/>
      <c r="I1" s="451"/>
      <c r="J1" s="451"/>
      <c r="K1" s="451"/>
      <c r="L1" s="451"/>
      <c r="M1" s="159"/>
      <c r="N1" s="159"/>
    </row>
    <row r="2" spans="1:15" s="280" customFormat="1" ht="26.25" customHeight="1" thickBot="1">
      <c r="A2" s="281" t="s">
        <v>16</v>
      </c>
      <c r="B2" s="452" t="s">
        <v>175</v>
      </c>
      <c r="C2" s="453"/>
      <c r="D2" s="453"/>
      <c r="E2" s="453"/>
      <c r="F2" s="454"/>
      <c r="G2" s="304" t="s">
        <v>176</v>
      </c>
      <c r="H2" s="452" t="s">
        <v>174</v>
      </c>
      <c r="I2" s="453"/>
      <c r="J2" s="454"/>
      <c r="K2" s="282" t="s">
        <v>150</v>
      </c>
      <c r="L2" s="284"/>
      <c r="M2" s="282" t="s">
        <v>151</v>
      </c>
      <c r="N2" s="283"/>
      <c r="O2" s="284"/>
    </row>
    <row r="3" spans="1:15" s="280" customFormat="1" ht="39" thickBot="1">
      <c r="A3" s="277" t="s">
        <v>57</v>
      </c>
      <c r="B3" s="278" t="s">
        <v>152</v>
      </c>
      <c r="C3" s="278" t="s">
        <v>153</v>
      </c>
      <c r="D3" s="278" t="s">
        <v>154</v>
      </c>
      <c r="E3" s="278" t="s">
        <v>155</v>
      </c>
      <c r="F3" s="279" t="s">
        <v>156</v>
      </c>
      <c r="G3" s="278" t="s">
        <v>157</v>
      </c>
      <c r="H3" s="278" t="s">
        <v>158</v>
      </c>
      <c r="I3" s="278" t="s">
        <v>159</v>
      </c>
      <c r="J3" s="278" t="s">
        <v>160</v>
      </c>
      <c r="K3" s="278" t="s">
        <v>161</v>
      </c>
      <c r="L3" s="279" t="s">
        <v>162</v>
      </c>
      <c r="M3" s="302" t="s">
        <v>163</v>
      </c>
      <c r="N3" s="302"/>
      <c r="O3" s="302"/>
    </row>
    <row r="4" spans="1:15" ht="12.75">
      <c r="A4" s="151" t="s">
        <v>23</v>
      </c>
      <c r="B4" s="230">
        <f>Section1!B17+Section1!G17</f>
        <v>85</v>
      </c>
      <c r="C4" s="268" t="str">
        <f>IF((SUM(Section1!D17:F17)+SUM(Section1!I17:K17))-B4=0,"OK","ERROR")</f>
        <v>OK</v>
      </c>
      <c r="D4" s="268">
        <f>IF(Section1!B17=0,"",Section1!C17/Section1!B17)</f>
        <v>88955.08928571429</v>
      </c>
      <c r="E4" s="268">
        <f>IF(Section1!G17=0,"",Section1!H17/Section1!G17)</f>
        <v>85363.20689655172</v>
      </c>
      <c r="F4" s="232">
        <f>Section1!C17+Section1!H17</f>
        <v>7457018</v>
      </c>
      <c r="G4" s="268" t="str">
        <f>IF(Section2!C17-B4&lt;=0,"OK","CHECK")</f>
        <v>OK</v>
      </c>
      <c r="H4" s="230">
        <f>Section3!B9</f>
        <v>75</v>
      </c>
      <c r="I4" s="276">
        <f>Section3!C9</f>
        <v>6539498</v>
      </c>
      <c r="J4" s="268" t="str">
        <f>IF(Section3!E9&lt;0%,"CHECK",IF(Section3!E9&lt;16%,"OK","CHECK"))</f>
        <v>OK</v>
      </c>
      <c r="K4" s="268" t="str">
        <f>IF(Section4!E$80-B4=0,"OK","ERROR")</f>
        <v>OK</v>
      </c>
      <c r="L4" s="232">
        <f>Section4!R$80</f>
        <v>7457500</v>
      </c>
      <c r="M4" s="233">
        <f>L4-F4</f>
        <v>482</v>
      </c>
      <c r="N4" s="234">
        <f>IF(F4=0,"",M4/F4)</f>
        <v>6.463709756366419E-05</v>
      </c>
      <c r="O4" s="234" t="str">
        <f>IF(N4="","",IF(ABS(N4*100)&lt;5,"OK","CHECK"))</f>
        <v>OK</v>
      </c>
    </row>
    <row r="5" spans="1:15" ht="12.75">
      <c r="A5" s="152" t="s">
        <v>24</v>
      </c>
      <c r="B5" s="230">
        <f>Section1!B18+Section1!G18</f>
        <v>124</v>
      </c>
      <c r="C5" s="268" t="str">
        <f>IF((SUM(Section1!D18:F18)+SUM(Section1!I18:K18))-B5=0,"OK","ERROR")</f>
        <v>OK</v>
      </c>
      <c r="D5" s="268">
        <f>IF(Section1!B18=0,"",Section1!C18/Section1!B18)</f>
        <v>71631.11764705883</v>
      </c>
      <c r="E5" s="268">
        <f>IF(Section1!G18=0,"",Section1!H18/Section1!G18)</f>
        <v>73547.67857142857</v>
      </c>
      <c r="F5" s="317">
        <f>Section1!C18+Section1!H18</f>
        <v>8989586</v>
      </c>
      <c r="G5" s="268" t="str">
        <f>IF(Section2!E17-B5&lt;=0,"OK","CHECK")</f>
        <v>OK</v>
      </c>
      <c r="H5" s="230">
        <f>Section3!B10</f>
        <v>114</v>
      </c>
      <c r="I5" s="276">
        <f>Section3!C10</f>
        <v>8360266</v>
      </c>
      <c r="J5" s="268" t="str">
        <f>IF(Section3!E10&lt;0%,"CHECK",IF(Section3!E10&lt;16%,"OK","CHECK"))</f>
        <v>OK</v>
      </c>
      <c r="K5" s="268" t="str">
        <f>IF(Section4!F$80-B5=0,"OK","ERROR")</f>
        <v>OK</v>
      </c>
      <c r="L5" s="232">
        <f>Section4!S$80</f>
        <v>8996000</v>
      </c>
      <c r="M5" s="233">
        <f aca="true" t="shared" si="0" ref="M5:M10">L5-F5</f>
        <v>6414</v>
      </c>
      <c r="N5" s="234">
        <f aca="true" t="shared" si="1" ref="N5:N26">IF(F5=0,"",M5/F5)</f>
        <v>0.0007134922564843364</v>
      </c>
      <c r="O5" s="234" t="str">
        <f aca="true" t="shared" si="2" ref="O5:O26">IF(N5="","",IF(ABS(N5*100)&lt;5,"OK","CHECK"))</f>
        <v>OK</v>
      </c>
    </row>
    <row r="6" spans="1:17" ht="12.75">
      <c r="A6" s="152" t="s">
        <v>25</v>
      </c>
      <c r="B6" s="230">
        <f>Section1!B19+Section1!G19</f>
        <v>114</v>
      </c>
      <c r="C6" s="268" t="str">
        <f>IF((SUM(Section1!D19:F19)+SUM(Section1!I19:K19))-B6=0,"OK","ERROR")</f>
        <v>OK</v>
      </c>
      <c r="D6" s="268">
        <f>IF(Section1!B19=0,"",Section1!C19/Section1!B19)</f>
        <v>61697.08620689655</v>
      </c>
      <c r="E6" s="268">
        <f>IF(Section1!G19=0,"",Section1!H19/Section1!G19)</f>
        <v>62260.75</v>
      </c>
      <c r="F6" s="232">
        <f>Section1!C19+Section1!H19</f>
        <v>7065033</v>
      </c>
      <c r="G6" s="268" t="str">
        <f>IF(Section2!G17-B6&lt;=0,"OK","CHECK")</f>
        <v>OK</v>
      </c>
      <c r="H6" s="230">
        <f>Section3!B11</f>
        <v>107</v>
      </c>
      <c r="I6" s="276">
        <f>Section3!C11</f>
        <v>6580187</v>
      </c>
      <c r="J6" s="268" t="str">
        <f>IF(Section3!E11&lt;0%,"CHECK",IF(Section3!E11&lt;16%,"OK","CHECK"))</f>
        <v>OK</v>
      </c>
      <c r="K6" s="268" t="str">
        <f>IF(Section4!G$80-B6=0,"OK","ERROR")</f>
        <v>OK</v>
      </c>
      <c r="L6" s="232">
        <f>Section4!T$80</f>
        <v>7087500</v>
      </c>
      <c r="M6" s="233">
        <f t="shared" si="0"/>
        <v>22467</v>
      </c>
      <c r="N6" s="234">
        <f t="shared" si="1"/>
        <v>0.0031800276092128657</v>
      </c>
      <c r="O6" s="234" t="str">
        <f t="shared" si="2"/>
        <v>OK</v>
      </c>
      <c r="Q6"/>
    </row>
    <row r="7" spans="1:15" ht="12.75">
      <c r="A7" s="152" t="s">
        <v>26</v>
      </c>
      <c r="B7" s="230">
        <f>Section1!B20+Section1!G20</f>
        <v>42</v>
      </c>
      <c r="C7" s="268" t="str">
        <f>IF((SUM(Section1!D20:F20)+SUM(Section1!I20:K20))-B7=0,"OK","ERROR")</f>
        <v>OK</v>
      </c>
      <c r="D7" s="268">
        <f>IF(Section1!B20=0,"",Section1!C20/Section1!B20)</f>
        <v>56502.82352941176</v>
      </c>
      <c r="E7" s="268">
        <f>IF(Section1!G20=0,"",Section1!H20/Section1!G20)</f>
        <v>50233.72</v>
      </c>
      <c r="F7" s="232">
        <f>Section1!C20+Section1!H20</f>
        <v>2216391</v>
      </c>
      <c r="G7" s="268" t="str">
        <f>IF(Section2!I17-B7&lt;=0,"OK","CHECK")</f>
        <v>OK</v>
      </c>
      <c r="H7" s="230">
        <f>Section3!B12</f>
        <v>37</v>
      </c>
      <c r="I7" s="276">
        <f>Section3!C12</f>
        <v>2019568</v>
      </c>
      <c r="J7" s="268" t="str">
        <f>IF(Section3!E12&lt;0%,"CHECK",IF(Section3!E12&lt;16%,"OK","CHECK"))</f>
        <v>OK</v>
      </c>
      <c r="K7" s="268" t="str">
        <f>IF(Section4!H$80-B7=0,"OK","ERROR")</f>
        <v>OK</v>
      </c>
      <c r="L7" s="232">
        <f>Section4!U$80</f>
        <v>2228000</v>
      </c>
      <c r="M7" s="233">
        <f t="shared" si="0"/>
        <v>11609</v>
      </c>
      <c r="N7" s="234">
        <f t="shared" si="1"/>
        <v>0.005237794233959622</v>
      </c>
      <c r="O7" s="234" t="str">
        <f t="shared" si="2"/>
        <v>OK</v>
      </c>
    </row>
    <row r="8" spans="1:15" ht="12.75">
      <c r="A8" s="152" t="s">
        <v>27</v>
      </c>
      <c r="B8" s="230">
        <f>Section1!B21+Section1!G21</f>
        <v>0</v>
      </c>
      <c r="C8" s="268" t="str">
        <f>IF((SUM(Section1!D21:F21)+SUM(Section1!I21:K21))-B8=0,"OK","ERROR")</f>
        <v>OK</v>
      </c>
      <c r="D8" s="268">
        <f>IF(Section1!B21=0,"",Section1!C21/Section1!B21)</f>
      </c>
      <c r="E8" s="268">
        <f>IF(Section1!G21=0,"",Section1!H21/Section1!G21)</f>
      </c>
      <c r="F8" s="232">
        <f>Section1!C21+Section1!H21</f>
        <v>0</v>
      </c>
      <c r="G8" s="268" t="str">
        <f>IF(Section2!K17-B8&lt;=0,"OK","CHECK")</f>
        <v>OK</v>
      </c>
      <c r="H8" s="230">
        <f>Section3!B13</f>
        <v>0</v>
      </c>
      <c r="I8" s="276">
        <f>Section3!C13</f>
        <v>0</v>
      </c>
      <c r="J8" s="268" t="str">
        <f>IF(Section3!E13&lt;0%,"CHECK",IF(Section3!E13&lt;16%,"OK","CHECK"))</f>
        <v>OK</v>
      </c>
      <c r="K8" s="268" t="str">
        <f>IF(Section4!I$80-B8=0,"OK","ERROR")</f>
        <v>OK</v>
      </c>
      <c r="L8" s="232">
        <f>Section4!V$80</f>
        <v>0</v>
      </c>
      <c r="M8" s="233">
        <f t="shared" si="0"/>
        <v>0</v>
      </c>
      <c r="N8" s="234">
        <f t="shared" si="1"/>
      </c>
      <c r="O8" s="234">
        <f t="shared" si="2"/>
      </c>
    </row>
    <row r="9" spans="1:15" ht="12.75">
      <c r="A9" s="152" t="s">
        <v>28</v>
      </c>
      <c r="B9" s="230">
        <f>Section1!B22+Section1!G22</f>
        <v>0</v>
      </c>
      <c r="C9" s="268" t="str">
        <f>IF((SUM(Section1!D22:F22)+SUM(Section1!I22:K22))-B9=0,"OK","ERROR")</f>
        <v>OK</v>
      </c>
      <c r="D9" s="268">
        <f>IF(Section1!B22=0,"",Section1!C22/Section1!B22)</f>
      </c>
      <c r="E9" s="268">
        <f>IF(Section1!G22=0,"",Section1!H22/Section1!G22)</f>
      </c>
      <c r="F9" s="232">
        <f>Section1!C22+Section1!H22</f>
        <v>0</v>
      </c>
      <c r="G9" s="268" t="str">
        <f>IF(Section2!M17-B9&lt;=0,"OK","CHECK")</f>
        <v>OK</v>
      </c>
      <c r="H9" s="230">
        <f>Section3!B14</f>
        <v>0</v>
      </c>
      <c r="I9" s="276">
        <f>Section3!C14</f>
        <v>0</v>
      </c>
      <c r="J9" s="268" t="str">
        <f>IF(Section3!E14&lt;0%,"CHECK",IF(Section3!E14&lt;16%,"OK","CHECK"))</f>
        <v>OK</v>
      </c>
      <c r="K9" s="268" t="str">
        <f>IF(Section4!J$80-B9=0,"OK","ERROR")</f>
        <v>OK</v>
      </c>
      <c r="L9" s="232">
        <f>Section4!W$80</f>
        <v>0</v>
      </c>
      <c r="M9" s="233">
        <f t="shared" si="0"/>
        <v>0</v>
      </c>
      <c r="N9" s="234">
        <f t="shared" si="1"/>
      </c>
      <c r="O9" s="234">
        <f t="shared" si="2"/>
      </c>
    </row>
    <row r="10" spans="1:15" ht="13.5" thickBot="1">
      <c r="A10" s="153" t="s">
        <v>29</v>
      </c>
      <c r="B10" s="230">
        <f>Section1!B23+Section1!G23</f>
        <v>365</v>
      </c>
      <c r="C10" s="268" t="str">
        <f>IF((SUM(Section1!D23:F23)+SUM(Section1!I23:K23))-B10=0,"OK","ERROR")</f>
        <v>OK</v>
      </c>
      <c r="D10" s="268">
        <f>IF(Section1!B23=0,"",Section1!C23/Section1!B23)</f>
        <v>72318.49246231155</v>
      </c>
      <c r="E10" s="268">
        <f>IF(Section1!G23=0,"",Section1!H23/Section1!G23)</f>
        <v>68293.06024096385</v>
      </c>
      <c r="F10" s="232">
        <f>Section1!C23+Section1!H23</f>
        <v>25728028</v>
      </c>
      <c r="G10" s="268"/>
      <c r="H10" s="230">
        <f>Section3!B15</f>
        <v>333</v>
      </c>
      <c r="I10" s="276">
        <f>Section3!C15</f>
        <v>23499519</v>
      </c>
      <c r="J10" s="268" t="str">
        <f>IF(Section3!E15&lt;0%,"CHECK",IF(Section3!E15&lt;16%,"OK","CHECK"))</f>
        <v>OK</v>
      </c>
      <c r="K10" s="318"/>
      <c r="L10" s="232">
        <f>SUM(L4:L9)</f>
        <v>25769000</v>
      </c>
      <c r="M10" s="233">
        <f t="shared" si="0"/>
        <v>40972</v>
      </c>
      <c r="N10" s="234">
        <f t="shared" si="1"/>
        <v>0.0015925044857693718</v>
      </c>
      <c r="O10" s="234" t="str">
        <f t="shared" si="2"/>
        <v>OK</v>
      </c>
    </row>
    <row r="11" spans="1:15" ht="13.5" thickBot="1">
      <c r="A11" s="158" t="s">
        <v>58</v>
      </c>
      <c r="B11" s="230"/>
      <c r="C11" s="268"/>
      <c r="D11" s="268"/>
      <c r="E11" s="268"/>
      <c r="F11" s="232"/>
      <c r="G11" s="269"/>
      <c r="H11" s="230"/>
      <c r="I11" s="231"/>
      <c r="J11" s="231"/>
      <c r="K11" s="231"/>
      <c r="L11" s="232"/>
      <c r="M11" s="233"/>
      <c r="N11" s="234"/>
      <c r="O11" s="234"/>
    </row>
    <row r="12" spans="1:15" ht="12.75">
      <c r="A12" s="151" t="s">
        <v>23</v>
      </c>
      <c r="B12" s="230">
        <f>Section1!B25+Section1!G25</f>
        <v>74</v>
      </c>
      <c r="C12" s="268" t="str">
        <f>IF((SUM(Section1!D25:F25)+SUM(Section1!I25:K25))-B12=0,"OK","ERROR")</f>
        <v>OK</v>
      </c>
      <c r="D12" s="268">
        <f>IF(Section1!B25=0,"",Section1!C25/Section1!B25)</f>
        <v>105217.39285714286</v>
      </c>
      <c r="E12" s="268">
        <f>IF(Section1!G25=0,"",Section1!H25/Section1!G25)</f>
        <v>98789.88888888889</v>
      </c>
      <c r="F12" s="232">
        <f>Section1!C25+Section1!H25</f>
        <v>7670392</v>
      </c>
      <c r="G12" s="268" t="str">
        <f>IF(Section2!C30-B12&lt;=0,"OK","CHECK")</f>
        <v>OK</v>
      </c>
      <c r="H12" s="230">
        <f>Section3!B19</f>
        <v>67</v>
      </c>
      <c r="I12" s="276">
        <f>Section3!C19</f>
        <v>6949554</v>
      </c>
      <c r="J12" s="268" t="str">
        <f>IF(Section3!E19&lt;0%,"CHECK",IF(Section3!E19&lt;16%,"OK","CHECK"))</f>
        <v>CHECK</v>
      </c>
      <c r="K12" s="268" t="str">
        <f>IF(Section4!K$80-B12=0,"OK","ERROR")</f>
        <v>OK</v>
      </c>
      <c r="L12" s="232">
        <f>Section4!X$80</f>
        <v>7677000</v>
      </c>
      <c r="M12" s="233">
        <f aca="true" t="shared" si="3" ref="M12:M18">L12-F12</f>
        <v>6608</v>
      </c>
      <c r="N12" s="234">
        <f t="shared" si="1"/>
        <v>0.0008614944320968211</v>
      </c>
      <c r="O12" s="234" t="str">
        <f t="shared" si="2"/>
        <v>OK</v>
      </c>
    </row>
    <row r="13" spans="1:15" ht="12.75">
      <c r="A13" s="152" t="s">
        <v>24</v>
      </c>
      <c r="B13" s="230">
        <f>Section1!B26+Section1!G26</f>
        <v>55</v>
      </c>
      <c r="C13" s="268" t="str">
        <f>IF((SUM(Section1!D26:F26)+SUM(Section1!I26:K26))-B13=0,"OK","ERROR")</f>
        <v>OK</v>
      </c>
      <c r="D13" s="268">
        <f>IF(Section1!B26=0,"",Section1!C26/Section1!B26)</f>
        <v>93130.57142857143</v>
      </c>
      <c r="E13" s="268">
        <f>IF(Section1!G26=0,"",Section1!H26/Section1!G26)</f>
        <v>88088.14814814815</v>
      </c>
      <c r="F13" s="232">
        <f>Section1!C26+Section1!H26</f>
        <v>4986036</v>
      </c>
      <c r="G13" s="268" t="str">
        <f>IF(Section2!E30-B13&lt;=0,"OK","CHECK")</f>
        <v>OK</v>
      </c>
      <c r="H13" s="230">
        <f>Section3!B20</f>
        <v>57</v>
      </c>
      <c r="I13" s="276">
        <f>Section3!C20</f>
        <v>5214646</v>
      </c>
      <c r="J13" s="268" t="str">
        <f>IF(Section3!E20&lt;0%,"CHECK",IF(Section3!E20&lt;16%,"OK","CHECK"))</f>
        <v>OK</v>
      </c>
      <c r="K13" s="268" t="str">
        <f>IF(Section4!L$80-B13=0,"OK","ERROR")</f>
        <v>OK</v>
      </c>
      <c r="L13" s="232">
        <f>Section4!Y$80</f>
        <v>4998000</v>
      </c>
      <c r="M13" s="233">
        <f t="shared" si="3"/>
        <v>11964</v>
      </c>
      <c r="N13" s="234">
        <f t="shared" si="1"/>
        <v>0.0023995013273069026</v>
      </c>
      <c r="O13" s="234" t="str">
        <f t="shared" si="2"/>
        <v>OK</v>
      </c>
    </row>
    <row r="14" spans="1:15" ht="12.75">
      <c r="A14" s="152" t="s">
        <v>25</v>
      </c>
      <c r="B14" s="230">
        <f>Section1!B27+Section1!G27</f>
        <v>52</v>
      </c>
      <c r="C14" s="268" t="str">
        <f>IF((SUM(Section1!D27:F27)+SUM(Section1!I27:K27))-B14=0,"OK","ERROR")</f>
        <v>OK</v>
      </c>
      <c r="D14" s="268">
        <f>IF(Section1!B27=0,"",Section1!C27/Section1!B27)</f>
        <v>73898.15789473684</v>
      </c>
      <c r="E14" s="268">
        <f>IF(Section1!G27=0,"",Section1!H27/Section1!G27)</f>
        <v>77464.60606060606</v>
      </c>
      <c r="F14" s="232">
        <f>Section1!C27+Section1!H27</f>
        <v>3960397</v>
      </c>
      <c r="G14" s="268" t="str">
        <f>IF(Section2!G30-B14&lt;=0,"OK","CHECK")</f>
        <v>OK</v>
      </c>
      <c r="H14" s="230">
        <f>Section3!B21</f>
        <v>50</v>
      </c>
      <c r="I14" s="276">
        <f>Section3!C21</f>
        <v>3889049</v>
      </c>
      <c r="J14" s="268" t="str">
        <f>IF(Section3!E21&lt;0%,"CHECK",IF(Section3!E21&lt;16%,"OK","CHECK"))</f>
        <v>OK</v>
      </c>
      <c r="K14" s="268" t="str">
        <f>IF(Section4!M$80-B14=0,"OK","ERROR")</f>
        <v>OK</v>
      </c>
      <c r="L14" s="232">
        <f>Section4!Z$80</f>
        <v>3971000</v>
      </c>
      <c r="M14" s="233">
        <f t="shared" si="3"/>
        <v>10603</v>
      </c>
      <c r="N14" s="234">
        <f t="shared" si="1"/>
        <v>0.0026772568507652137</v>
      </c>
      <c r="O14" s="234" t="str">
        <f t="shared" si="2"/>
        <v>OK</v>
      </c>
    </row>
    <row r="15" spans="1:15" ht="12.75">
      <c r="A15" s="152" t="s">
        <v>26</v>
      </c>
      <c r="B15" s="230">
        <f>Section1!B28+Section1!G28</f>
        <v>27</v>
      </c>
      <c r="C15" s="268" t="str">
        <f>IF((SUM(Section1!D28:F28)+SUM(Section1!I28:K28))-B15=0,"OK","ERROR")</f>
        <v>OK</v>
      </c>
      <c r="D15" s="268">
        <f>IF(Section1!B28=0,"",Section1!C28/Section1!B28)</f>
        <v>57369.9</v>
      </c>
      <c r="E15" s="268">
        <f>IF(Section1!G28=0,"",Section1!H28/Section1!G28)</f>
        <v>60213.529411764706</v>
      </c>
      <c r="F15" s="232">
        <f>Section1!C28+Section1!H28</f>
        <v>1597329</v>
      </c>
      <c r="G15" s="268" t="str">
        <f>IF(Section2!I30-B15&lt;=0,"OK","CHECK")</f>
        <v>OK</v>
      </c>
      <c r="H15" s="230">
        <f>Section3!B22</f>
        <v>23</v>
      </c>
      <c r="I15" s="276">
        <f>Section3!C22</f>
        <v>1388336</v>
      </c>
      <c r="J15" s="268" t="str">
        <f>IF(Section3!E22&lt;0%,"CHECK",IF(Section3!E22&lt;16%,"OK","CHECK"))</f>
        <v>OK</v>
      </c>
      <c r="K15" s="268" t="str">
        <f>IF(Section4!N$80-B15=0,"OK","ERROR")</f>
        <v>OK</v>
      </c>
      <c r="L15" s="232">
        <f>Section4!AA$80</f>
        <v>1597000</v>
      </c>
      <c r="M15" s="233">
        <f t="shared" si="3"/>
        <v>-329</v>
      </c>
      <c r="N15" s="234">
        <f t="shared" si="1"/>
        <v>-0.00020596883923099124</v>
      </c>
      <c r="O15" s="234" t="str">
        <f t="shared" si="2"/>
        <v>OK</v>
      </c>
    </row>
    <row r="16" spans="1:15" ht="12.75">
      <c r="A16" s="152" t="s">
        <v>27</v>
      </c>
      <c r="B16" s="230">
        <f>Section1!B29+Section1!G29</f>
        <v>0</v>
      </c>
      <c r="C16" s="268" t="str">
        <f>IF((SUM(Section1!D29:F29)+SUM(Section1!I29:K29))-B16=0,"OK","ERROR")</f>
        <v>OK</v>
      </c>
      <c r="D16" s="268">
        <f>IF(Section1!B29=0,"",Section1!C29/Section1!B29)</f>
      </c>
      <c r="E16" s="268">
        <f>IF(Section1!G29=0,"",Section1!H29/Section1!G29)</f>
      </c>
      <c r="F16" s="232">
        <f>Section1!C29+Section1!H29</f>
        <v>0</v>
      </c>
      <c r="G16" s="268" t="str">
        <f>IF(Section2!K30-B16&lt;=0,"OK","CHECK")</f>
        <v>OK</v>
      </c>
      <c r="H16" s="230">
        <f>Section3!B23</f>
        <v>0</v>
      </c>
      <c r="I16" s="276">
        <f>Section3!C23</f>
        <v>0</v>
      </c>
      <c r="J16" s="268" t="str">
        <f>IF(Section3!E23&lt;0%,"CHECK",IF(Section3!E23&lt;16%,"OK","CHECK"))</f>
        <v>OK</v>
      </c>
      <c r="K16" s="268" t="str">
        <f>IF(Section4!O$80-B16=0,"OK","ERROR")</f>
        <v>OK</v>
      </c>
      <c r="L16" s="232">
        <f>Section4!AB$80</f>
        <v>0</v>
      </c>
      <c r="M16" s="233">
        <f t="shared" si="3"/>
        <v>0</v>
      </c>
      <c r="N16" s="234">
        <f t="shared" si="1"/>
      </c>
      <c r="O16" s="234">
        <f t="shared" si="2"/>
      </c>
    </row>
    <row r="17" spans="1:15" ht="12.75">
      <c r="A17" s="152" t="s">
        <v>28</v>
      </c>
      <c r="B17" s="230">
        <f>Section1!B30+Section1!G30</f>
        <v>0</v>
      </c>
      <c r="C17" s="268" t="str">
        <f>IF((SUM(Section1!D30:F30)+SUM(Section1!I30:K30))-B17=0,"OK","ERROR")</f>
        <v>OK</v>
      </c>
      <c r="D17" s="268">
        <f>IF(Section1!B30=0,"",Section1!C30/Section1!B30)</f>
      </c>
      <c r="E17" s="268">
        <f>IF(Section1!G30=0,"",Section1!H30/Section1!G30)</f>
      </c>
      <c r="F17" s="232">
        <f>Section1!C30+Section1!H30</f>
        <v>0</v>
      </c>
      <c r="G17" s="268" t="str">
        <f>IF(Section2!M30-B17&lt;=0,"OK","CHECK")</f>
        <v>OK</v>
      </c>
      <c r="H17" s="230">
        <f>Section3!B24</f>
        <v>0</v>
      </c>
      <c r="I17" s="276">
        <f>Section3!C24</f>
        <v>0</v>
      </c>
      <c r="J17" s="268" t="str">
        <f>IF(Section3!E24&lt;0%,"CHECK",IF(Section3!E24&lt;16%,"OK","CHECK"))</f>
        <v>OK</v>
      </c>
      <c r="K17" s="268" t="str">
        <f>IF(Section4!P$80-B17=0,"OK","ERROR")</f>
        <v>OK</v>
      </c>
      <c r="L17" s="232">
        <f>Section4!AC$80</f>
        <v>0</v>
      </c>
      <c r="M17" s="233">
        <f t="shared" si="3"/>
        <v>0</v>
      </c>
      <c r="N17" s="234">
        <f t="shared" si="1"/>
      </c>
      <c r="O17" s="234">
        <f t="shared" si="2"/>
      </c>
    </row>
    <row r="18" spans="1:15" ht="13.5" thickBot="1">
      <c r="A18" s="153" t="s">
        <v>29</v>
      </c>
      <c r="B18" s="230">
        <f>Section1!B31+Section1!G31</f>
        <v>208</v>
      </c>
      <c r="C18" s="268" t="str">
        <f>IF((SUM(Section1!D31:F31)+SUM(Section1!I31:K31))-B18=0,"OK","ERROR")</f>
        <v>OK</v>
      </c>
      <c r="D18" s="268">
        <f>IF(Section1!B31=0,"",Section1!C31/Section1!B31)</f>
        <v>92722.07079646018</v>
      </c>
      <c r="E18" s="268">
        <f>IF(Section1!G31=0,"",Section1!H31/Section1!G31)</f>
        <v>81437.47368421052</v>
      </c>
      <c r="F18" s="232">
        <f>Section1!C31+Section1!H31</f>
        <v>18214154</v>
      </c>
      <c r="G18" s="268"/>
      <c r="H18" s="230">
        <f>Section3!B25</f>
        <v>197</v>
      </c>
      <c r="I18" s="276">
        <f>Section3!C25</f>
        <v>17441585</v>
      </c>
      <c r="J18" s="268" t="str">
        <f>IF(Section3!E25&lt;0%,"CHECK",IF(Section3!E25&lt;16%,"OK","CHECK"))</f>
        <v>OK</v>
      </c>
      <c r="K18" s="318"/>
      <c r="L18" s="232">
        <f>SUM(L12:L17)</f>
        <v>18243000</v>
      </c>
      <c r="M18" s="233">
        <f t="shared" si="3"/>
        <v>28846</v>
      </c>
      <c r="N18" s="234">
        <f t="shared" si="1"/>
        <v>0.0015837134132060155</v>
      </c>
      <c r="O18" s="234" t="str">
        <f t="shared" si="2"/>
        <v>OK</v>
      </c>
    </row>
    <row r="19" spans="1:15" ht="13.5" thickBot="1">
      <c r="A19" s="155" t="s">
        <v>164</v>
      </c>
      <c r="B19" s="230"/>
      <c r="C19" s="268"/>
      <c r="D19" s="268"/>
      <c r="E19" s="268"/>
      <c r="F19" s="232"/>
      <c r="G19" s="269"/>
      <c r="H19" s="230"/>
      <c r="I19" s="231"/>
      <c r="J19" s="231"/>
      <c r="K19" s="231"/>
      <c r="L19" s="232"/>
      <c r="M19" s="233"/>
      <c r="N19" s="234"/>
      <c r="O19" s="234"/>
    </row>
    <row r="20" spans="1:15" ht="12.75">
      <c r="A20" s="151" t="s">
        <v>23</v>
      </c>
      <c r="B20" s="230">
        <f>Section1!B33+Section1!G33</f>
        <v>159</v>
      </c>
      <c r="C20" s="268" t="str">
        <f>IF((SUM(Section1!D33:F33)+SUM(Section1!I33:K33))-B20=0,"OK","ERROR")</f>
        <v>OK</v>
      </c>
      <c r="D20" s="268">
        <f>IF(Section1!B33=0,"",Section1!C33/Section1!B33)</f>
        <v>87521.02353886538</v>
      </c>
      <c r="E20" s="268">
        <f>IF(Section1!G33=0,"",Section1!H33/Section1!G33)</f>
        <v>83626.35396511496</v>
      </c>
      <c r="F20" s="232">
        <f>Section1!C33+Section1!H33</f>
        <v>13732793.272713326</v>
      </c>
      <c r="G20" s="268" t="str">
        <f>IF(Section2!C43-B20&lt;=0,"OK","CHECK")</f>
        <v>OK</v>
      </c>
      <c r="H20" s="230">
        <f>Section3!B29</f>
        <v>142</v>
      </c>
      <c r="I20" s="276">
        <f>Section3!C29</f>
        <v>12225496.727260092</v>
      </c>
      <c r="J20" s="268" t="str">
        <f>IF(Section3!E29&lt;0%,"CHECK",IF(Section3!E29&lt;16%,"OK","CHECK"))</f>
        <v>OK</v>
      </c>
      <c r="K20" s="268" t="str">
        <f>IF(SUM(Section4!E$80,Section4!K$80)-B20=0,"OK","ERROR")</f>
        <v>OK</v>
      </c>
      <c r="L20" s="232">
        <f>L4+(Section1!$K$41*L12)</f>
        <v>13738681.81816786</v>
      </c>
      <c r="M20" s="233">
        <f aca="true" t="shared" si="4" ref="M20:M26">L20-F20</f>
        <v>5888.545454533771</v>
      </c>
      <c r="N20" s="234">
        <f t="shared" si="1"/>
        <v>0.00042879444389759693</v>
      </c>
      <c r="O20" s="234" t="str">
        <f t="shared" si="2"/>
        <v>OK</v>
      </c>
    </row>
    <row r="21" spans="1:15" ht="12.75">
      <c r="A21" s="152" t="s">
        <v>24</v>
      </c>
      <c r="B21" s="230">
        <f>Section1!B34+Section1!G34</f>
        <v>179</v>
      </c>
      <c r="C21" s="268" t="str">
        <f>IF((SUM(Section1!D34:F34)+SUM(Section1!I34:K34))-B21=0,"OK","ERROR")</f>
        <v>OK</v>
      </c>
      <c r="D21" s="268">
        <f>IF(Section1!B34=0,"",Section1!C34/Section1!B34)</f>
        <v>72963.04924237485</v>
      </c>
      <c r="E21" s="268">
        <f>IF(Section1!G34=0,"",Section1!H34/Section1!G34)</f>
        <v>73067.67798461384</v>
      </c>
      <c r="F21" s="232">
        <f>Section1!C34+Section1!H34</f>
        <v>13069069.999990935</v>
      </c>
      <c r="G21" s="268" t="str">
        <f>IF(Section2!E43-B21&lt;=0,"OK","CHECK")</f>
        <v>OK</v>
      </c>
      <c r="H21" s="230">
        <f>Section3!B30</f>
        <v>171</v>
      </c>
      <c r="I21" s="276">
        <f>Section3!C30</f>
        <v>12626794.545445064</v>
      </c>
      <c r="J21" s="268" t="str">
        <f>IF(Section3!E30&lt;0%,"CHECK",IF(Section3!E30&lt;16%,"OK","CHECK"))</f>
        <v>OK</v>
      </c>
      <c r="K21" s="268" t="str">
        <f>IF(SUM(Section4!F$80,Section4!L$80)-B21=0,"OK","ERROR")</f>
        <v>OK</v>
      </c>
      <c r="L21" s="232">
        <f>L5+(Section1!$K$41*L13)</f>
        <v>13085272.72726364</v>
      </c>
      <c r="M21" s="233">
        <f t="shared" si="4"/>
        <v>16202.727272706106</v>
      </c>
      <c r="N21" s="234">
        <f t="shared" si="1"/>
        <v>0.0012397766078777867</v>
      </c>
      <c r="O21" s="234" t="str">
        <f t="shared" si="2"/>
        <v>OK</v>
      </c>
    </row>
    <row r="22" spans="1:15" ht="12.75">
      <c r="A22" s="152" t="s">
        <v>25</v>
      </c>
      <c r="B22" s="230">
        <f>Section1!B35+Section1!G35</f>
        <v>166</v>
      </c>
      <c r="C22" s="268" t="str">
        <f>IF((SUM(Section1!D35:F35)+SUM(Section1!I35:K35))-B22=0,"OK","ERROR")</f>
        <v>OK</v>
      </c>
      <c r="D22" s="268">
        <f>IF(Section1!B35=0,"",Section1!C35/Section1!B35)</f>
        <v>61392.35655250521</v>
      </c>
      <c r="E22" s="268">
        <f>IF(Section1!G35=0,"",Section1!H35/Section1!G35)</f>
        <v>62675.801838558604</v>
      </c>
      <c r="F22" s="232">
        <f>Section1!C35+Section1!H35</f>
        <v>10305357.818174617</v>
      </c>
      <c r="G22" s="268" t="str">
        <f>IF(Section2!G43-B22&lt;=0,"OK","CHECK")</f>
        <v>OK</v>
      </c>
      <c r="H22" s="230">
        <f>Section3!B31</f>
        <v>157</v>
      </c>
      <c r="I22" s="276">
        <f>Section3!C31</f>
        <v>9762136.181811111</v>
      </c>
      <c r="J22" s="268" t="str">
        <f>IF(Section3!E31&lt;0%,"CHECK",IF(Section3!E31&lt;16%,"OK","CHECK"))</f>
        <v>OK</v>
      </c>
      <c r="K22" s="268" t="str">
        <f>IF(SUM(Section4!G$80,Section4!M$80)-B22=0,"OK","ERROR")</f>
        <v>OK</v>
      </c>
      <c r="L22" s="232">
        <f>L6+(Section1!$K$41*L14)</f>
        <v>10336499.99999278</v>
      </c>
      <c r="M22" s="233">
        <f t="shared" si="4"/>
        <v>31142.181818163022</v>
      </c>
      <c r="N22" s="234">
        <f t="shared" si="1"/>
        <v>0.003021940855196741</v>
      </c>
      <c r="O22" s="234" t="str">
        <f t="shared" si="2"/>
        <v>OK</v>
      </c>
    </row>
    <row r="23" spans="1:15" ht="12.75">
      <c r="A23" s="152" t="s">
        <v>26</v>
      </c>
      <c r="B23" s="230">
        <f>Section1!B36+Section1!G36</f>
        <v>69</v>
      </c>
      <c r="C23" s="268" t="str">
        <f>IF((SUM(Section1!D36:F36)+SUM(Section1!I36:K36))-B23=0,"OK","ERROR")</f>
        <v>OK</v>
      </c>
      <c r="D23" s="268">
        <f>IF(Section1!B36=0,"",Section1!C36/Section1!B36)</f>
        <v>52960.670033631395</v>
      </c>
      <c r="E23" s="268">
        <f>IF(Section1!G36=0,"",Section1!H36/Section1!G36)</f>
        <v>49841.867965323654</v>
      </c>
      <c r="F23" s="232">
        <f>Section1!C36+Section1!H36</f>
        <v>3523296.545451641</v>
      </c>
      <c r="G23" s="268" t="str">
        <f>IF(Section2!I43-B23&lt;=0,"OK","CHECK")</f>
        <v>OK</v>
      </c>
      <c r="H23" s="230">
        <f>Section3!B32</f>
        <v>60</v>
      </c>
      <c r="I23" s="276">
        <f>Section3!C32</f>
        <v>3155479.2727247486</v>
      </c>
      <c r="J23" s="268" t="str">
        <f>IF(Section3!E32&lt;0%,"CHECK",IF(Section3!E32&lt;16%,"OK","CHECK"))</f>
        <v>OK</v>
      </c>
      <c r="K23" s="268" t="str">
        <f>IF(SUM(Section4!H$80,Section4!N$80)-B23=0,"OK","ERROR")</f>
        <v>OK</v>
      </c>
      <c r="L23" s="232">
        <f>L7+(Section1!$K$41*L15)</f>
        <v>3534636.3636334604</v>
      </c>
      <c r="M23" s="233">
        <f t="shared" si="4"/>
        <v>11339.818181819282</v>
      </c>
      <c r="N23" s="234">
        <f t="shared" si="1"/>
        <v>0.003218525047645589</v>
      </c>
      <c r="O23" s="234" t="str">
        <f t="shared" si="2"/>
        <v>OK</v>
      </c>
    </row>
    <row r="24" spans="1:15" ht="12.75">
      <c r="A24" s="152" t="s">
        <v>27</v>
      </c>
      <c r="B24" s="230">
        <f>Section1!B37+Section1!G37</f>
        <v>0</v>
      </c>
      <c r="C24" s="268" t="str">
        <f>IF((SUM(Section1!D37:F37)+SUM(Section1!I37:K37))-B24=0,"OK","ERROR")</f>
        <v>OK</v>
      </c>
      <c r="D24" s="268">
        <f>IF(Section1!B37=0,"",Section1!C37/Section1!B37)</f>
      </c>
      <c r="E24" s="268">
        <f>IF(Section1!G37=0,"",Section1!H37/Section1!G37)</f>
      </c>
      <c r="F24" s="232">
        <f>Section1!C37+Section1!H37</f>
        <v>0</v>
      </c>
      <c r="G24" s="268" t="str">
        <f>IF(Section2!K43-B24&lt;=0,"OK","CHECK")</f>
        <v>OK</v>
      </c>
      <c r="H24" s="230">
        <f>Section3!B33</f>
        <v>0</v>
      </c>
      <c r="I24" s="276">
        <f>Section3!C33</f>
        <v>0</v>
      </c>
      <c r="J24" s="268" t="str">
        <f>IF(Section3!E33&lt;0%,"CHECK",IF(Section3!E33&lt;16%,"OK","CHECK"))</f>
        <v>OK</v>
      </c>
      <c r="K24" s="268" t="str">
        <f>IF(SUM(Section4!I$80,Section4!O$80)-B24=0,"OK","ERROR")</f>
        <v>OK</v>
      </c>
      <c r="L24" s="232">
        <f>L8+(Section1!$K$41*L16)</f>
        <v>0</v>
      </c>
      <c r="M24" s="233">
        <f t="shared" si="4"/>
        <v>0</v>
      </c>
      <c r="N24" s="234">
        <f t="shared" si="1"/>
      </c>
      <c r="O24" s="234">
        <f t="shared" si="2"/>
      </c>
    </row>
    <row r="25" spans="1:15" ht="12.75">
      <c r="A25" s="152" t="s">
        <v>28</v>
      </c>
      <c r="B25" s="230">
        <f>Section1!B38+Section1!G38</f>
        <v>0</v>
      </c>
      <c r="C25" s="268" t="str">
        <f>IF((SUM(Section1!D38:F38)+SUM(Section1!I38:K38))-B25=0,"OK","ERROR")</f>
        <v>OK</v>
      </c>
      <c r="D25" s="268">
        <f>IF(Section1!B38=0,"",Section1!C38/Section1!B38)</f>
      </c>
      <c r="E25" s="268">
        <f>IF(Section1!G38=0,"",Section1!H38/Section1!G38)</f>
      </c>
      <c r="F25" s="232">
        <f>Section1!C38+Section1!H38</f>
        <v>0</v>
      </c>
      <c r="G25" s="268" t="str">
        <f>IF(Section2!M43-B25&lt;=0,"OK","CHECK")</f>
        <v>OK</v>
      </c>
      <c r="H25" s="230">
        <f>Section3!B34</f>
        <v>0</v>
      </c>
      <c r="I25" s="276">
        <f>Section3!C34</f>
        <v>0</v>
      </c>
      <c r="J25" s="268" t="str">
        <f>IF(Section3!E34&lt;0%,"CHECK",IF(Section3!E34&lt;16%,"OK","CHECK"))</f>
        <v>OK</v>
      </c>
      <c r="K25" s="268" t="str">
        <f>IF(SUM(Section4!J$80,Section4!P$80)-B25=0,"OK","ERROR")</f>
        <v>OK</v>
      </c>
      <c r="L25" s="232">
        <f>L9+(Section1!$K$41*L17)</f>
        <v>0</v>
      </c>
      <c r="M25" s="233">
        <f t="shared" si="4"/>
        <v>0</v>
      </c>
      <c r="N25" s="234">
        <f t="shared" si="1"/>
      </c>
      <c r="O25" s="234">
        <f t="shared" si="2"/>
      </c>
    </row>
    <row r="26" spans="1:15" ht="13.5" thickBot="1">
      <c r="A26" s="153" t="s">
        <v>29</v>
      </c>
      <c r="B26" s="230">
        <f>Section1!B39+Section1!G39</f>
        <v>573</v>
      </c>
      <c r="C26" s="268" t="str">
        <f>IF((SUM(Section1!D39:F39)+SUM(Section1!I39:K39))-B26=0,"OK","ERROR")</f>
        <v>OK</v>
      </c>
      <c r="D26" s="268">
        <f>IF(Section1!B39=0,"",Section1!C39/Section1!B39)</f>
        <v>73602.42599061492</v>
      </c>
      <c r="E26" s="268">
        <f>IF(Section1!G39=0,"",Section1!H39/Section1!G39)</f>
        <v>67687.97213509065</v>
      </c>
      <c r="F26" s="232">
        <f>Section1!C39+Section1!H39</f>
        <v>40630517.636330515</v>
      </c>
      <c r="G26" s="230"/>
      <c r="H26" s="230">
        <f>Section3!B35</f>
        <v>530</v>
      </c>
      <c r="I26" s="276">
        <f>Section3!C35</f>
        <v>37769906.72724102</v>
      </c>
      <c r="J26" s="268" t="str">
        <f>IF(Section3!E35&lt;0%,"CHECK",IF(Section3!E35&lt;16%,"OK","CHECK"))</f>
        <v>OK</v>
      </c>
      <c r="K26" s="318"/>
      <c r="L26" s="232">
        <f>SUM(L20:L25)</f>
        <v>40695090.909057744</v>
      </c>
      <c r="M26" s="233">
        <f t="shared" si="4"/>
        <v>64573.2727272287</v>
      </c>
      <c r="N26" s="234">
        <f t="shared" si="1"/>
        <v>0.0015892800900348199</v>
      </c>
      <c r="O26" s="234" t="str">
        <f t="shared" si="2"/>
        <v>OK</v>
      </c>
    </row>
    <row r="27" ht="12.75">
      <c r="A27" s="156"/>
    </row>
    <row r="28" ht="12.75">
      <c r="A28" s="157"/>
    </row>
  </sheetData>
  <sheetProtection sheet="1" objects="1" scenarios="1"/>
  <mergeCells count="3">
    <mergeCell ref="A1:L1"/>
    <mergeCell ref="H2:J2"/>
    <mergeCell ref="B2:F2"/>
  </mergeCells>
  <printOptions horizontalCentered="1" verticalCentered="1"/>
  <pageMargins left="0.5" right="0.5" top="0.5" bottom="0.5" header="0.4" footer="0.5"/>
  <pageSetup fitToHeight="1" fitToWidth="1" horizontalDpi="300" verticalDpi="300" orientation="portrait"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sheetPr codeName="Sheet9"/>
  <dimension ref="B6:O29"/>
  <sheetViews>
    <sheetView tabSelected="1" zoomScalePageLayoutView="0" workbookViewId="0" topLeftCell="A1">
      <selection activeCell="B6" sqref="B6:K12"/>
    </sheetView>
  </sheetViews>
  <sheetFormatPr defaultColWidth="9.140625" defaultRowHeight="12.75"/>
  <sheetData>
    <row r="6" spans="2:15" ht="15.75" customHeight="1">
      <c r="B6" s="455" t="s">
        <v>229</v>
      </c>
      <c r="C6" s="456"/>
      <c r="D6" s="456"/>
      <c r="E6" s="456"/>
      <c r="F6" s="456"/>
      <c r="G6" s="456"/>
      <c r="H6" s="456"/>
      <c r="I6" s="456"/>
      <c r="J6" s="456"/>
      <c r="K6" s="456"/>
      <c r="L6" s="386"/>
      <c r="M6" s="386"/>
      <c r="N6" s="386"/>
      <c r="O6" s="386"/>
    </row>
    <row r="7" spans="2:15" ht="12.75">
      <c r="B7" s="456"/>
      <c r="C7" s="456"/>
      <c r="D7" s="456"/>
      <c r="E7" s="456"/>
      <c r="F7" s="456"/>
      <c r="G7" s="456"/>
      <c r="H7" s="456"/>
      <c r="I7" s="456"/>
      <c r="J7" s="456"/>
      <c r="K7" s="456"/>
      <c r="L7" s="386"/>
      <c r="M7" s="386"/>
      <c r="N7" s="386"/>
      <c r="O7" s="386"/>
    </row>
    <row r="8" spans="2:15" ht="12.75">
      <c r="B8" s="456"/>
      <c r="C8" s="456"/>
      <c r="D8" s="456"/>
      <c r="E8" s="456"/>
      <c r="F8" s="456"/>
      <c r="G8" s="456"/>
      <c r="H8" s="456"/>
      <c r="I8" s="456"/>
      <c r="J8" s="456"/>
      <c r="K8" s="456"/>
      <c r="L8" s="386"/>
      <c r="M8" s="386"/>
      <c r="N8" s="386"/>
      <c r="O8" s="386"/>
    </row>
    <row r="9" spans="2:15" ht="12.75">
      <c r="B9" s="456"/>
      <c r="C9" s="456"/>
      <c r="D9" s="456"/>
      <c r="E9" s="456"/>
      <c r="F9" s="456"/>
      <c r="G9" s="456"/>
      <c r="H9" s="456"/>
      <c r="I9" s="456"/>
      <c r="J9" s="456"/>
      <c r="K9" s="456"/>
      <c r="L9" s="386"/>
      <c r="M9" s="386"/>
      <c r="N9" s="386"/>
      <c r="O9" s="386"/>
    </row>
    <row r="10" spans="2:15" ht="12.75">
      <c r="B10" s="456"/>
      <c r="C10" s="456"/>
      <c r="D10" s="456"/>
      <c r="E10" s="456"/>
      <c r="F10" s="456"/>
      <c r="G10" s="456"/>
      <c r="H10" s="456"/>
      <c r="I10" s="456"/>
      <c r="J10" s="456"/>
      <c r="K10" s="456"/>
      <c r="L10" s="386"/>
      <c r="M10" s="386"/>
      <c r="N10" s="386"/>
      <c r="O10" s="386"/>
    </row>
    <row r="11" spans="2:15" ht="12.75">
      <c r="B11" s="456"/>
      <c r="C11" s="456"/>
      <c r="D11" s="456"/>
      <c r="E11" s="456"/>
      <c r="F11" s="456"/>
      <c r="G11" s="456"/>
      <c r="H11" s="456"/>
      <c r="I11" s="456"/>
      <c r="J11" s="456"/>
      <c r="K11" s="456"/>
      <c r="L11" s="386"/>
      <c r="M11" s="386"/>
      <c r="N11" s="386"/>
      <c r="O11" s="386"/>
    </row>
    <row r="12" spans="2:15" ht="12.75">
      <c r="B12" s="456"/>
      <c r="C12" s="456"/>
      <c r="D12" s="456"/>
      <c r="E12" s="456"/>
      <c r="F12" s="456"/>
      <c r="G12" s="456"/>
      <c r="H12" s="456"/>
      <c r="I12" s="456"/>
      <c r="J12" s="456"/>
      <c r="K12" s="456"/>
      <c r="L12" s="386"/>
      <c r="M12" s="386"/>
      <c r="N12" s="386"/>
      <c r="O12" s="386"/>
    </row>
    <row r="13" spans="2:15" ht="12.75">
      <c r="B13" s="386"/>
      <c r="C13" s="386"/>
      <c r="D13" s="386"/>
      <c r="E13" s="386"/>
      <c r="F13" s="386"/>
      <c r="G13" s="386"/>
      <c r="H13" s="386"/>
      <c r="I13" s="386"/>
      <c r="J13" s="386"/>
      <c r="K13" s="386"/>
      <c r="L13" s="386"/>
      <c r="M13" s="386"/>
      <c r="N13" s="386"/>
      <c r="O13" s="386"/>
    </row>
    <row r="14" spans="2:15" ht="12.75">
      <c r="B14" s="386"/>
      <c r="C14" s="386"/>
      <c r="D14" s="386"/>
      <c r="E14" s="386"/>
      <c r="F14" s="386"/>
      <c r="G14" s="386"/>
      <c r="H14" s="386"/>
      <c r="I14" s="386"/>
      <c r="J14" s="386"/>
      <c r="K14" s="386"/>
      <c r="L14" s="386"/>
      <c r="M14" s="386"/>
      <c r="N14" s="386"/>
      <c r="O14" s="386"/>
    </row>
    <row r="15" spans="2:15" ht="12.75">
      <c r="B15" s="386"/>
      <c r="C15" s="386"/>
      <c r="D15" s="386"/>
      <c r="E15" s="386"/>
      <c r="F15" s="386"/>
      <c r="G15" s="386"/>
      <c r="H15" s="386"/>
      <c r="I15" s="386"/>
      <c r="J15" s="386"/>
      <c r="K15" s="386"/>
      <c r="L15" s="386"/>
      <c r="M15" s="386"/>
      <c r="N15" s="386"/>
      <c r="O15" s="386"/>
    </row>
    <row r="16" spans="2:15" ht="12.75">
      <c r="B16" s="386"/>
      <c r="C16" s="386"/>
      <c r="D16" s="386"/>
      <c r="E16" s="386"/>
      <c r="F16" s="386"/>
      <c r="G16" s="386"/>
      <c r="H16" s="386"/>
      <c r="I16" s="386"/>
      <c r="J16" s="386"/>
      <c r="K16" s="386"/>
      <c r="L16" s="386"/>
      <c r="M16" s="386"/>
      <c r="N16" s="386"/>
      <c r="O16" s="386"/>
    </row>
    <row r="17" spans="2:15" ht="12.75">
      <c r="B17" s="386"/>
      <c r="C17" s="386"/>
      <c r="D17" s="386"/>
      <c r="E17" s="386"/>
      <c r="F17" s="386"/>
      <c r="G17" s="386"/>
      <c r="H17" s="386"/>
      <c r="I17" s="386"/>
      <c r="J17" s="386"/>
      <c r="K17" s="386"/>
      <c r="L17" s="386"/>
      <c r="M17" s="386"/>
      <c r="N17" s="386"/>
      <c r="O17" s="386"/>
    </row>
    <row r="18" spans="2:15" ht="12.75">
      <c r="B18" s="386"/>
      <c r="C18" s="386"/>
      <c r="D18" s="386"/>
      <c r="E18" s="386"/>
      <c r="F18" s="386"/>
      <c r="G18" s="386"/>
      <c r="H18" s="386"/>
      <c r="I18" s="386"/>
      <c r="J18" s="386"/>
      <c r="K18" s="386"/>
      <c r="L18" s="386"/>
      <c r="M18" s="386"/>
      <c r="N18" s="386"/>
      <c r="O18" s="386"/>
    </row>
    <row r="19" spans="2:15" ht="12.75">
      <c r="B19" s="386"/>
      <c r="C19" s="386"/>
      <c r="D19" s="386"/>
      <c r="E19" s="386"/>
      <c r="F19" s="386"/>
      <c r="G19" s="386"/>
      <c r="H19" s="386"/>
      <c r="I19" s="386"/>
      <c r="J19" s="386"/>
      <c r="K19" s="386"/>
      <c r="L19" s="386"/>
      <c r="M19" s="386"/>
      <c r="N19" s="386"/>
      <c r="O19" s="386"/>
    </row>
    <row r="20" spans="2:15" ht="12.75">
      <c r="B20" s="386"/>
      <c r="C20" s="386"/>
      <c r="D20" s="386"/>
      <c r="E20" s="386"/>
      <c r="F20" s="386"/>
      <c r="G20" s="386"/>
      <c r="H20" s="386"/>
      <c r="I20" s="386"/>
      <c r="J20" s="386"/>
      <c r="K20" s="386"/>
      <c r="L20" s="386"/>
      <c r="M20" s="386"/>
      <c r="N20" s="386"/>
      <c r="O20" s="386"/>
    </row>
    <row r="21" spans="2:15" ht="12.75">
      <c r="B21" s="386"/>
      <c r="C21" s="386"/>
      <c r="D21" s="386"/>
      <c r="E21" s="386"/>
      <c r="F21" s="386"/>
      <c r="G21" s="386"/>
      <c r="H21" s="386"/>
      <c r="I21" s="386"/>
      <c r="J21" s="386"/>
      <c r="K21" s="386"/>
      <c r="L21" s="386"/>
      <c r="M21" s="386"/>
      <c r="N21" s="386"/>
      <c r="O21" s="386"/>
    </row>
    <row r="22" spans="2:15" ht="12.75">
      <c r="B22" s="386"/>
      <c r="C22" s="386"/>
      <c r="D22" s="386"/>
      <c r="E22" s="386"/>
      <c r="F22" s="386"/>
      <c r="G22" s="386"/>
      <c r="H22" s="386"/>
      <c r="I22" s="386"/>
      <c r="J22" s="386"/>
      <c r="K22" s="386"/>
      <c r="L22" s="386"/>
      <c r="M22" s="386"/>
      <c r="N22" s="386"/>
      <c r="O22" s="386"/>
    </row>
    <row r="23" spans="2:15" ht="12.75">
      <c r="B23" s="386"/>
      <c r="C23" s="386"/>
      <c r="D23" s="386"/>
      <c r="E23" s="386"/>
      <c r="F23" s="386"/>
      <c r="G23" s="386"/>
      <c r="H23" s="386"/>
      <c r="I23" s="386"/>
      <c r="J23" s="386"/>
      <c r="K23" s="386"/>
      <c r="L23" s="386"/>
      <c r="M23" s="386"/>
      <c r="N23" s="386"/>
      <c r="O23" s="386"/>
    </row>
    <row r="24" spans="2:15" ht="12.75">
      <c r="B24" s="386"/>
      <c r="C24" s="386"/>
      <c r="D24" s="386"/>
      <c r="E24" s="386"/>
      <c r="F24" s="386"/>
      <c r="G24" s="386"/>
      <c r="H24" s="386"/>
      <c r="I24" s="386"/>
      <c r="J24" s="386"/>
      <c r="K24" s="386"/>
      <c r="L24" s="386"/>
      <c r="M24" s="386"/>
      <c r="N24" s="386"/>
      <c r="O24" s="386"/>
    </row>
    <row r="25" spans="2:15" ht="12.75">
      <c r="B25" s="386"/>
      <c r="C25" s="386"/>
      <c r="D25" s="386"/>
      <c r="E25" s="386"/>
      <c r="F25" s="386"/>
      <c r="G25" s="386"/>
      <c r="H25" s="386"/>
      <c r="I25" s="386"/>
      <c r="J25" s="386"/>
      <c r="K25" s="386"/>
      <c r="L25" s="386"/>
      <c r="M25" s="386"/>
      <c r="N25" s="386"/>
      <c r="O25" s="386"/>
    </row>
    <row r="26" spans="2:15" ht="12.75">
      <c r="B26" s="386"/>
      <c r="C26" s="386"/>
      <c r="D26" s="386"/>
      <c r="E26" s="386"/>
      <c r="F26" s="386"/>
      <c r="G26" s="386"/>
      <c r="H26" s="386"/>
      <c r="I26" s="386"/>
      <c r="J26" s="386"/>
      <c r="K26" s="386"/>
      <c r="L26" s="386"/>
      <c r="M26" s="386"/>
      <c r="N26" s="386"/>
      <c r="O26" s="386"/>
    </row>
    <row r="27" spans="2:15" ht="12.75">
      <c r="B27" s="386"/>
      <c r="C27" s="386"/>
      <c r="D27" s="386"/>
      <c r="E27" s="386"/>
      <c r="F27" s="386"/>
      <c r="G27" s="386"/>
      <c r="H27" s="386"/>
      <c r="I27" s="386"/>
      <c r="J27" s="386"/>
      <c r="K27" s="386"/>
      <c r="L27" s="386"/>
      <c r="M27" s="386"/>
      <c r="N27" s="386"/>
      <c r="O27" s="386"/>
    </row>
    <row r="28" spans="2:15" ht="12.75">
      <c r="B28" s="386"/>
      <c r="C28" s="386"/>
      <c r="D28" s="386"/>
      <c r="E28" s="386"/>
      <c r="F28" s="386"/>
      <c r="G28" s="386"/>
      <c r="H28" s="386"/>
      <c r="I28" s="386"/>
      <c r="J28" s="386"/>
      <c r="K28" s="386"/>
      <c r="L28" s="386"/>
      <c r="M28" s="386"/>
      <c r="N28" s="386"/>
      <c r="O28" s="386"/>
    </row>
    <row r="29" spans="2:15" ht="12.75">
      <c r="B29" s="386"/>
      <c r="C29" s="386"/>
      <c r="D29" s="386"/>
      <c r="E29" s="386"/>
      <c r="F29" s="386"/>
      <c r="G29" s="386"/>
      <c r="H29" s="386"/>
      <c r="I29" s="386"/>
      <c r="J29" s="386"/>
      <c r="K29" s="386"/>
      <c r="L29" s="386"/>
      <c r="M29" s="386"/>
      <c r="N29" s="386"/>
      <c r="O29" s="386"/>
    </row>
  </sheetData>
  <sheetProtection password="8AD2" sheet="1"/>
  <mergeCells count="1">
    <mergeCell ref="B6:K1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A.A.U.P</dc:creator>
  <cp:keywords/>
  <dc:description/>
  <cp:lastModifiedBy>Francis</cp:lastModifiedBy>
  <cp:lastPrinted>2011-01-20T13:40:32Z</cp:lastPrinted>
  <dcterms:created xsi:type="dcterms:W3CDTF">1996-10-07T15:07:27Z</dcterms:created>
  <dcterms:modified xsi:type="dcterms:W3CDTF">2011-02-02T22:00:40Z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tatus">
    <vt:lpwstr>Not Started</vt:lpwstr>
  </property>
</Properties>
</file>