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updateLinks="never" codeName="ThisWorkbook" defaultThemeVersion="124226"/>
  <bookViews>
    <workbookView xWindow="0" yWindow="0" windowWidth="20070" windowHeight="11205" tabRatio="737" firstSheet="8" activeTab="8"/>
  </bookViews>
  <sheets>
    <sheet name="Section1" sheetId="1" state="veryHidden" r:id="rId1"/>
    <sheet name="Section2" sheetId="2" state="veryHidden" r:id="rId2"/>
    <sheet name="Section3" sheetId="3" state="veryHidden" r:id="rId3"/>
    <sheet name="Section4" sheetId="4" state="veryHidden" r:id="rId4"/>
    <sheet name="Section5" sheetId="5" state="veryHidden" r:id="rId5"/>
    <sheet name="Section 2 (Est.)" sheetId="6" state="veryHidden" r:id="rId6"/>
    <sheet name="Section 3 (Est.)" sheetId="8" state="veryHidden" r:id="rId7"/>
    <sheet name="Validity Checks" sheetId="7" state="veryHidden" r:id="rId8"/>
    <sheet name="Macros" sheetId="9" r:id="rId9"/>
  </sheets>
  <definedNames/>
  <calcPr calcId="152511"/>
</workbook>
</file>

<file path=xl/sharedStrings.xml><?xml version="1.0" encoding="utf-8"?>
<sst xmlns="http://schemas.openxmlformats.org/spreadsheetml/2006/main" count="715" uniqueCount="237">
  <si>
    <t>Please complete the following fields to ensure proper identification of this file.</t>
  </si>
  <si>
    <t>Unit ID:</t>
  </si>
  <si>
    <t>Institution:</t>
  </si>
  <si>
    <t>Respondent Name:</t>
  </si>
  <si>
    <t>Phone Number:</t>
  </si>
  <si>
    <t>E-Mail Address:</t>
  </si>
  <si>
    <t>Survey Year:</t>
  </si>
  <si>
    <r>
      <rPr>
        <b/>
        <sz val="10"/>
        <color indexed="10"/>
        <rFont val="Times New Roman"/>
        <family val="1"/>
      </rPr>
      <t>Note on copy/paste:</t>
    </r>
    <r>
      <rPr>
        <b/>
        <sz val="10"/>
        <rFont val="Times New Roman"/>
        <family val="1"/>
      </rPr>
      <t xml:space="preserve"> Improperly formatted data may create problems for the validation checks and formulas built into this file. For best results, if you want to copy data from another source-including another Excel file-use only the "Paste Values" function. If you paste in values with decimal points or commas, the file may not function properly. If you need help with this feature, please contact AAUP Research.
</t>
    </r>
  </si>
  <si>
    <t>MEN</t>
  </si>
  <si>
    <t>WOMEN</t>
  </si>
  <si>
    <t>(1)</t>
  </si>
  <si>
    <t>(2)</t>
  </si>
  <si>
    <t>(3)</t>
  </si>
  <si>
    <t>(4)</t>
  </si>
  <si>
    <t>(5)</t>
  </si>
  <si>
    <t>(6)</t>
  </si>
  <si>
    <t>(7)</t>
  </si>
  <si>
    <t>(8)</t>
  </si>
  <si>
    <t>(9)</t>
  </si>
  <si>
    <t>(10)</t>
  </si>
  <si>
    <t>Academic Rank</t>
  </si>
  <si>
    <t>Number of Faculty</t>
  </si>
  <si>
    <t>Total Contracted Salaries ($)</t>
  </si>
  <si>
    <t>Not Tenure-Track</t>
  </si>
  <si>
    <t>On Tenure-Track</t>
  </si>
  <si>
    <t>Tenured</t>
  </si>
  <si>
    <t>Part a.  Faculty on 9-Month Contracts (i.e., regardless of number of salary installments)</t>
  </si>
  <si>
    <t>1.  Professor</t>
  </si>
  <si>
    <t>2.  Associate</t>
  </si>
  <si>
    <t>3.  Assistant</t>
  </si>
  <si>
    <t>4.  Instructor</t>
  </si>
  <si>
    <t>5.  Lecturer</t>
  </si>
  <si>
    <t>6.  No Rank</t>
  </si>
  <si>
    <t>7.  TOTAL</t>
  </si>
  <si>
    <t>Part b.  Faculty on 12-Month Contracts (give actual amounts here and enter conversion factor below)</t>
  </si>
  <si>
    <t>Part c.  (Calculates automatically) 9-Month plus 12-Month converted</t>
  </si>
  <si>
    <t>Conversion factor for 12-month faculty salaries (see instructions):</t>
  </si>
  <si>
    <t>If reporting by rank, use the cells below. Otherwise, use "Undifferentiated Rank" to the right</t>
  </si>
  <si>
    <t>UNDIFFERENTIATED RANK</t>
  </si>
  <si>
    <t>PROFESSOR</t>
  </si>
  <si>
    <t>ASSOCIATE</t>
  </si>
  <si>
    <t>ASSISTANT</t>
  </si>
  <si>
    <t>INSTRUCTOR</t>
  </si>
  <si>
    <t>LECTURER</t>
  </si>
  <si>
    <t>NO RANK</t>
  </si>
  <si>
    <t>Totals by Rank</t>
  </si>
  <si>
    <t>Major
Benefits</t>
  </si>
  <si>
    <t>Total Expenditure</t>
  </si>
  <si>
    <t>No. Cov.</t>
  </si>
  <si>
    <t>BENEFITS AS PERCENT OF SALARY</t>
  </si>
  <si>
    <t xml:space="preserve"> BENEFITS AVERAGE</t>
  </si>
  <si>
    <t>Part a.  Faculty on 9-Month Contracts (i.e., regardless of number of installments)</t>
  </si>
  <si>
    <t>ALL RANKS</t>
  </si>
  <si>
    <t>1.  Retirement</t>
  </si>
  <si>
    <t>2.  Medical</t>
  </si>
  <si>
    <t>3.  Dental</t>
  </si>
  <si>
    <r>
      <t>4. (</t>
    </r>
    <r>
      <rPr>
        <b/>
        <sz val="10"/>
        <rFont val="Times New Roman"/>
        <family val="1"/>
      </rPr>
      <t>Optional</t>
    </r>
    <r>
      <rPr>
        <sz val="10"/>
        <rFont val="Times New Roman"/>
        <family val="1"/>
      </rPr>
      <t>) Medical
    combined w/dental</t>
    </r>
  </si>
  <si>
    <t>4.  Combined Medical/Dental</t>
  </si>
  <si>
    <t>5.  Disability</t>
  </si>
  <si>
    <t>6.  Tuition</t>
  </si>
  <si>
    <t>7.  FICA</t>
  </si>
  <si>
    <t>8.  Unemployment</t>
  </si>
  <si>
    <t>9.  Group Life</t>
  </si>
  <si>
    <t>10.  Worker's Comp.</t>
  </si>
  <si>
    <t>11.  Other*</t>
  </si>
  <si>
    <t>12.  TOTAL</t>
  </si>
  <si>
    <t>Part b.  Faculty on 12-Month Contracts (i.e., on actual basis, no conversion)</t>
  </si>
  <si>
    <t>Part c.  (Calculates automatically) 9-Month plus 12-Month converted**</t>
  </si>
  <si>
    <t>2.  Medical**</t>
  </si>
  <si>
    <t>3.  Dental**</t>
  </si>
  <si>
    <r>
      <t>4. (</t>
    </r>
    <r>
      <rPr>
        <b/>
        <sz val="10"/>
        <rFont val="Times New Roman"/>
        <family val="1"/>
      </rPr>
      <t>Optional</t>
    </r>
    <r>
      <rPr>
        <sz val="10"/>
        <rFont val="Times New Roman"/>
        <family val="1"/>
      </rPr>
      <t>) Medical
combined w/dental**</t>
    </r>
  </si>
  <si>
    <t>5.  Disability**</t>
  </si>
  <si>
    <t>6.  Tuition**</t>
  </si>
  <si>
    <t>8.  Unemployment**</t>
  </si>
  <si>
    <t>*Benefits in kind reported under "Other" are those with cash alternatives (e.g., moving, travel, housing, etc.)</t>
  </si>
  <si>
    <t>**Benefits that are not computed as a percentage of salary are not subject to conversion (medical, disability, tuition, dental, unemployment, other)</t>
  </si>
  <si>
    <t>Please refer to instructions for complete definitions.</t>
  </si>
  <si>
    <t>For those institutions not able to complete columns (1), (2), or (3), see the instructions and the Section III (Estimate) tab.</t>
  </si>
  <si>
    <t>Part a.  Full-time Faculty on 9-Month Contracts</t>
  </si>
  <si>
    <t>Number of Continuing Faculty</t>
  </si>
  <si>
    <t>Total Salary Outlays</t>
  </si>
  <si>
    <t>Percentage Increase</t>
  </si>
  <si>
    <t>Part b.  Full-time Faculty on 12-Month Contracts</t>
  </si>
  <si>
    <t>Part c.  (Calculates automatically) 9-Month plus 12-Month Converted</t>
  </si>
  <si>
    <t>Please include all faculty members reported in section 1. If both 9-month and 12-month contracts are reported in section 1, please use the same format here.</t>
  </si>
  <si>
    <t>(Pr.=Professor, Ao.=Associate, Ai.=Assistant, In.=Instructor, Le.=Lecturer, and NR=No Rank)</t>
  </si>
  <si>
    <t>These cells are used in the "Validity Checks" worksheet</t>
  </si>
  <si>
    <t>Salary</t>
  </si>
  <si>
    <t>9-Month</t>
  </si>
  <si>
    <t>12-Month</t>
  </si>
  <si>
    <t>Intervals</t>
  </si>
  <si>
    <t>Pr.</t>
  </si>
  <si>
    <t>Ao.</t>
  </si>
  <si>
    <t>Ai.</t>
  </si>
  <si>
    <t>In.</t>
  </si>
  <si>
    <t>Le.</t>
  </si>
  <si>
    <t>NR</t>
  </si>
  <si>
    <t>1.</t>
  </si>
  <si>
    <t>$270,000 and Over</t>
  </si>
  <si>
    <t>2.</t>
  </si>
  <si>
    <t>-</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</si>
  <si>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</si>
  <si>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</si>
  <si>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</si>
  <si>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</si>
  <si>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</si>
  <si>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</si>
  <si>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</si>
  <si>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</si>
  <si>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</si>
  <si>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</si>
  <si>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</si>
  <si>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</si>
  <si>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</si>
  <si>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</si>
  <si>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</si>
  <si>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</si>
  <si>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</si>
  <si>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</si>
  <si>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</si>
  <si>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</si>
  <si>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</si>
  <si>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</si>
  <si>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</si>
  <si>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</si>
  <si>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</si>
  <si>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</si>
  <si>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</si>
  <si>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</si>
  <si>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</si>
  <si>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</si>
  <si>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</si>
  <si>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</si>
  <si>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</si>
  <si>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</si>
  <si>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</si>
  <si>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</si>
  <si>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</si>
  <si>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</si>
  <si>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</si>
  <si>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</si>
  <si>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</si>
  <si>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</si>
  <si>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</si>
  <si>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</si>
  <si>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</si>
  <si>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</si>
  <si>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</si>
  <si>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</si>
  <si>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</si>
  <si>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</si>
  <si>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</si>
  <si>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</si>
  <si>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</si>
  <si>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</si>
  <si>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</si>
  <si>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</si>
  <si>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</si>
  <si>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</si>
  <si>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</si>
  <si>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</si>
  <si>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</si>
  <si>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</si>
  <si>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</si>
  <si>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</si>
  <si>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</si>
  <si>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</si>
  <si>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</si>
  <si>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</si>
  <si>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</si>
  <si>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</si>
  <si>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</si>
  <si>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</si>
  <si>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Below 30,000</t>
  </si>
  <si>
    <t>75.</t>
  </si>
  <si>
    <t>TOTAL</t>
  </si>
  <si>
    <t>Section 5: Compensation for Senior Administrators</t>
  </si>
  <si>
    <t>Confidentiality Notice:</t>
  </si>
  <si>
    <t>The figures supplied in this section will be used for aggregate calculations only; they will not be published or disclosed for individual institutions.</t>
  </si>
  <si>
    <t>Base Salary</t>
  </si>
  <si>
    <t>Supplement</t>
  </si>
  <si>
    <t xml:space="preserve">President/Chancellor </t>
  </si>
  <si>
    <t>Chief Academic Officer</t>
  </si>
  <si>
    <t>Chief Financial Officer</t>
  </si>
  <si>
    <t>Chief Development Officer</t>
  </si>
  <si>
    <t>Chief Administration Officer</t>
  </si>
  <si>
    <t>Instructions:</t>
  </si>
  <si>
    <t>“Base Salary” is the contractual base salary provided by the institution. “Supplement” is the cash value of any supplemental compensation provided by the institution or a private foundation. Include additional direct compensation supplementing the base salary, including bonuses or deferred compensation, which might come from the institution itself, directly from state government, or from an affiliated private foundation. Do not include housing, entertainment, travel allowances or general expense accounts, club memberships, or tuition allowances for dependents.</t>
  </si>
  <si>
    <t>Total</t>
  </si>
  <si>
    <t>INSTRCUTOR</t>
  </si>
  <si>
    <t>4. (Optional) Medical
    combined w/dental</t>
  </si>
  <si>
    <r>
      <t>4. (</t>
    </r>
    <r>
      <rPr>
        <b/>
        <sz val="10"/>
        <color indexed="56"/>
        <rFont val="Times New Roman"/>
        <family val="1"/>
      </rPr>
      <t>Optional</t>
    </r>
    <r>
      <rPr>
        <sz val="10"/>
        <color indexed="56"/>
        <rFont val="Times New Roman"/>
        <family val="1"/>
      </rPr>
      <t>) Medical
    combined w/dental</t>
    </r>
  </si>
  <si>
    <t>Part c.  (Calculates automatically) 9-Month plus 12-Month contracts converted</t>
  </si>
  <si>
    <t>**Benefits which are not computed as a percentage of salary are not subject to conversion (e.g., medical, tuition, etc.)</t>
  </si>
  <si>
    <t>Note:  Please refer to Instructions</t>
  </si>
  <si>
    <t>Part a.  Faculty on 9-Month Contracts</t>
  </si>
  <si>
    <t>Part b.  Faculty on 12-Month Contracts</t>
  </si>
  <si>
    <t>Data Entry Validity Checks for Various Sections (See Instructions)</t>
  </si>
  <si>
    <t>Section I. Salary and Tenure Status</t>
  </si>
  <si>
    <t>Sect. II</t>
  </si>
  <si>
    <t>Section III.
Continuing Faculty</t>
  </si>
  <si>
    <t>Sec IV</t>
  </si>
  <si>
    <t>Sec IV / Sec I  Outlays</t>
  </si>
  <si>
    <t>Total Faculty</t>
  </si>
  <si>
    <t>Tenure Status</t>
  </si>
  <si>
    <t>Average
Men</t>
  </si>
  <si>
    <t>Average Women</t>
  </si>
  <si>
    <t>Outlays</t>
  </si>
  <si>
    <t>Benefits No.</t>
  </si>
  <si>
    <t>Cont. Faculty</t>
  </si>
  <si>
    <t>Current Yr. Outlays</t>
  </si>
  <si>
    <t>Percent Increase</t>
  </si>
  <si>
    <t>No. Faculty</t>
  </si>
  <si>
    <t>Estimated Outlays</t>
  </si>
  <si>
    <t xml:space="preserve">Difference </t>
  </si>
  <si>
    <t>Combined converted</t>
  </si>
  <si>
    <t>In order to use this data file, please enable macros. In the “Security Warning” line above, click the Options button, choose “Enable this content” and then click OK.</t>
  </si>
  <si>
    <t>Application Ver 1.7.7</t>
  </si>
  <si>
    <t>Section 1: Number, Total Salaries, and Tenure Status of Full-Time Instructional Faculty, 2014-15</t>
  </si>
  <si>
    <t>Section 2: Major Benefits for Full-Time Instructional Faculty, 2014-15</t>
  </si>
  <si>
    <t>Section 3: Salaries and Percentage Increase for Continuing Instructional Faculty, 2014-15</t>
  </si>
  <si>
    <t>Please Note: Individuals reported in Column (1) should be only those who held faculty positions in both 2014-15 and</t>
  </si>
  <si>
    <t>2013-14. This number will almost always be smaller than that in Section 1 of this report. Report individuals</t>
  </si>
  <si>
    <t>in the row for the rank the person held in 2013-14. If you have questions, see the instructions or contact AAUP.</t>
  </si>
  <si>
    <t>in 2013-14</t>
  </si>
  <si>
    <t>(2) Current Yr. (2014-15)</t>
  </si>
  <si>
    <t>(3) Previous Yr. (2013-14)</t>
  </si>
  <si>
    <t>Section 4: Distribution of Full-Time Instructional Faculty, 2014-15</t>
  </si>
  <si>
    <t>For each administrative position, enter the annual amounts for 2014; report amounts for one individual only and for the institution specified in this data file.</t>
  </si>
  <si>
    <t>Section 2 -- Estimating Benefits by Rank,2014-15
 (Use of this worksheet is optional, and applies only if benefits by rank are not available; see instructions before completing)</t>
  </si>
  <si>
    <t>Section 3 -- Estimating Percentage Increase for Continuing Instructional Faculty,2014-15
(Complete only if actual salary amounts are not available; see instructions before completing)</t>
  </si>
  <si>
    <t>(2) Previous Yr. (2013-14)</t>
  </si>
  <si>
    <t>American Association of University Professors 
Faculty Compensation Survey 2014-15</t>
  </si>
  <si>
    <t>Florida A&amp;M University</t>
  </si>
  <si>
    <t>Kwadwo Owusu-Aduemiri</t>
  </si>
  <si>
    <t>850-412-5156</t>
  </si>
  <si>
    <t>oir@famu.edu</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</si>
</sst>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
    <numFmt numFmtId="167" formatCode="_(* #,##0.0_);_(* \(#,##0.0\);_(* &quot;-&quot;?_);_(@_)"/>
  </numFmts>
  <fonts count="42">
    <font>
      <sz val="11"/>
      <color theme="1"/>
      <name val="Calibri"/>
      <family val="2"/>
      <scheme val="minor"/>
    </font>
    <font>
      <sz val="10"/>
      <name val="Arial"/>
      <family val="2"/>
    </font>
    <font>
      <b/>
      <sz val="12"/>
      <name val="Bookman Old Style"/>
      <family val="1"/>
    </font>
    <font>
      <b/>
      <i/>
      <sz val="10"/>
      <name val="Times New Roman"/>
      <family val="1"/>
    </font>
    <font>
      <sz val="10"/>
      <name val="Times New Roman"/>
      <family val="1"/>
    </font>
    <font>
      <b/>
      <sz val="10"/>
      <name val="Times New Roman"/>
      <family val="1"/>
    </font>
    <font>
      <b/>
      <sz val="10"/>
      <color indexed="10"/>
      <name val="Times New Roman"/>
      <family val="1"/>
    </font>
    <font>
      <b/>
      <sz val="12"/>
      <name val="Times New Roman"/>
      <family val="1"/>
    </font>
    <font>
      <b/>
      <sz val="8"/>
      <name val="Times New Roman"/>
      <family val="1"/>
    </font>
    <font>
      <sz val="10"/>
      <name val="Courier New"/>
      <family val="3"/>
    </font>
    <font>
      <sz val="10"/>
      <color indexed="33"/>
      <name val="Arial"/>
      <family val="2"/>
    </font>
    <font>
      <b/>
      <sz val="10"/>
      <color indexed="10"/>
      <name val="Courier New"/>
      <family val="3"/>
    </font>
    <font>
      <sz val="10"/>
      <color rgb="FF000000"/>
      <name val="Arial"/>
      <family val="2"/>
    </font>
    <font>
      <i/>
      <sz val="12"/>
      <name val="Times New Roman"/>
      <family val="1"/>
    </font>
    <font>
      <b/>
      <sz val="9"/>
      <name val="Times New Roman"/>
      <family val="1"/>
    </font>
    <font>
      <b/>
      <sz val="10"/>
      <color indexed="10"/>
      <name val="Arial"/>
      <family val="2"/>
    </font>
    <font>
      <sz val="10"/>
      <color indexed="8"/>
      <name val="Times New Roman"/>
      <family val="1"/>
    </font>
    <font>
      <sz val="9"/>
      <name val="Times New Roman"/>
      <family val="1"/>
    </font>
    <font>
      <b/>
      <sz val="8"/>
      <color indexed="10"/>
      <name val="Times New Roman"/>
      <family val="1"/>
    </font>
    <font>
      <sz val="11"/>
      <name val="Times New Roman"/>
      <family val="1"/>
    </font>
    <font>
      <i/>
      <sz val="11"/>
      <name val="Times New Roman"/>
      <family val="1"/>
    </font>
    <font>
      <i/>
      <sz val="10"/>
      <name val="Times New Roman"/>
      <family val="1"/>
    </font>
    <font>
      <b/>
      <sz val="14"/>
      <name val="Times New Roman"/>
      <family val="1"/>
    </font>
    <font>
      <sz val="12"/>
      <name val="Times New Roman"/>
      <family val="1"/>
    </font>
    <font>
      <b/>
      <sz val="12"/>
      <color indexed="17"/>
      <name val="Times New Roman"/>
      <family val="1"/>
    </font>
    <font>
      <sz val="10"/>
      <color indexed="17"/>
      <name val="Arial"/>
      <family val="2"/>
    </font>
    <font>
      <sz val="10"/>
      <color indexed="14"/>
      <name val="Courier New"/>
      <family val="3"/>
    </font>
    <font>
      <b/>
      <sz val="10"/>
      <name val="Arial"/>
      <family val="2"/>
    </font>
    <font>
      <b/>
      <sz val="8"/>
      <color indexed="17"/>
      <name val="Times New Roman"/>
      <family val="1"/>
    </font>
    <font>
      <b/>
      <sz val="10"/>
      <color indexed="17"/>
      <name val="Courier New"/>
      <family val="3"/>
    </font>
    <font>
      <b/>
      <sz val="10"/>
      <color indexed="17"/>
      <name val="Arial"/>
      <family val="2"/>
    </font>
    <font>
      <sz val="10"/>
      <color indexed="56"/>
      <name val="Times New Roman"/>
      <family val="1"/>
    </font>
    <font>
      <b/>
      <sz val="10"/>
      <color indexed="56"/>
      <name val="Times New Roman"/>
      <family val="1"/>
    </font>
    <font>
      <b/>
      <sz val="10"/>
      <color indexed="17"/>
      <name val="Times New Roman"/>
      <family val="1"/>
    </font>
    <font>
      <b/>
      <sz val="10"/>
      <color indexed="33"/>
      <name val="Courier New"/>
      <family val="3"/>
    </font>
    <font>
      <b/>
      <sz val="10"/>
      <color indexed="14"/>
      <name val="Courier New"/>
      <family val="3"/>
    </font>
    <font>
      <sz val="10"/>
      <color indexed="8"/>
      <name val="Arial"/>
      <family val="2"/>
    </font>
    <font>
      <sz val="9"/>
      <color indexed="17"/>
      <name val="Times New Roman"/>
      <family val="1"/>
    </font>
    <font>
      <sz val="9"/>
      <color indexed="14"/>
      <name val="Times New Roman"/>
      <family val="1"/>
    </font>
    <font>
      <sz val="10"/>
      <color indexed="17"/>
      <name val="Times New Roman"/>
      <family val="1"/>
    </font>
    <font>
      <b/>
      <sz val="12"/>
      <name val="Arial"/>
      <family val="2"/>
    </font>
    <font>
      <sz val="14"/>
      <name val="Arial Rounded MT Bold"/>
      <family val="2"/>
    </font>
  </fonts>
  <fills count="14">
    <fill>
      <patternFill/>
    </fill>
    <fill>
      <patternFill patternType="gray125"/>
    </fill>
    <fill>
      <patternFill patternType="gray125">
        <fgColor indexed="43"/>
        <bgColor indexed="26"/>
      </patternFill>
    </fill>
    <fill>
      <patternFill patternType="gray125">
        <fgColor indexed="43"/>
        <bgColor rgb="FFFFFFC0"/>
      </patternFill>
    </fill>
    <fill>
      <patternFill patternType="gray125">
        <fgColor indexed="43"/>
      </patternFill>
    </fill>
    <fill>
      <patternFill patternType="solid">
        <fgColor rgb="FFFFFFFF"/>
        <bgColor indexed="64"/>
      </patternFill>
    </fill>
    <fill>
      <patternFill patternType="solid">
        <fgColor indexed="26"/>
        <bgColor indexed="64"/>
      </patternFill>
    </fill>
    <fill>
      <patternFill patternType="solid">
        <fgColor indexed="26"/>
        <bgColor indexed="64"/>
      </patternFill>
    </fill>
    <fill>
      <patternFill patternType="solid">
        <fgColor rgb="FFFFFFFF"/>
        <bgColor indexed="64"/>
      </patternFill>
    </fill>
    <fill>
      <patternFill patternType="solid">
        <fgColor indexed="47"/>
        <bgColor indexed="64"/>
      </patternFill>
    </fill>
    <fill>
      <patternFill patternType="solid">
        <fgColor indexed="9"/>
        <bgColor indexed="64"/>
      </patternFill>
    </fill>
    <fill>
      <patternFill patternType="gray125">
        <fgColor indexed="43"/>
        <bgColor rgb="FFFFFFFF"/>
      </patternFill>
    </fill>
    <fill>
      <patternFill patternType="solid">
        <fgColor rgb="FFFFFFCC"/>
        <bgColor indexed="64"/>
      </patternFill>
    </fill>
    <fill>
      <patternFill patternType="solid">
        <fgColor indexed="53"/>
        <bgColor indexed="64"/>
      </patternFill>
    </fill>
  </fills>
  <borders count="86">
    <border>
      <left/>
      <right/>
      <top/>
      <bottom/>
      <diagonal/>
    </border>
    <border>
      <left/>
      <right/>
      <top style="thin"/>
      <bottom style="thin"/>
    </border>
    <border>
      <left/>
      <right style="thin"/>
      <top style="thin"/>
      <bottom style="thin"/>
    </border>
    <border>
      <left/>
      <right/>
      <top/>
      <bottom style="thin"/>
    </border>
    <border>
      <left/>
      <right/>
      <top style="thick"/>
      <bottom style="thick"/>
    </border>
    <border>
      <left/>
      <right style="medium"/>
      <top/>
      <bottom style="medium"/>
    </border>
    <border>
      <left/>
      <right/>
      <top/>
      <bottom style="medium"/>
    </border>
    <border>
      <left/>
      <right style="medium"/>
      <top/>
      <bottom/>
    </border>
    <border>
      <left style="thin"/>
      <right style="thin"/>
      <top/>
      <bottom/>
    </border>
    <border>
      <left style="thin"/>
      <right style="thin"/>
      <top/>
      <bottom style="medium"/>
    </border>
    <border>
      <left style="thin"/>
      <right style="thin"/>
      <top style="thin"/>
      <bottom style="thin"/>
    </border>
    <border>
      <left/>
      <right style="medium"/>
      <top style="thin"/>
      <bottom style="thin"/>
    </border>
    <border>
      <left style="medium"/>
      <right/>
      <top/>
      <bottom/>
    </border>
    <border>
      <left style="medium"/>
      <right style="medium"/>
      <top style="medium"/>
      <bottom style="medium"/>
    </border>
    <border>
      <left/>
      <right/>
      <top style="medium"/>
      <bottom style="medium"/>
    </border>
    <border>
      <left/>
      <right style="medium"/>
      <top style="medium"/>
      <bottom style="medium"/>
    </border>
    <border>
      <left style="thin"/>
      <right style="thin"/>
      <top/>
      <bottom style="thin"/>
    </border>
    <border>
      <left style="medium"/>
      <right style="thin"/>
      <top/>
      <bottom style="thin"/>
    </border>
    <border>
      <left/>
      <right style="medium"/>
      <top/>
      <bottom style="thin"/>
    </border>
    <border>
      <left style="medium"/>
      <right/>
      <top/>
      <bottom style="thin"/>
    </border>
    <border>
      <left style="medium"/>
      <right/>
      <top/>
      <bottom style="medium"/>
    </border>
    <border>
      <left style="thin"/>
      <right style="medium"/>
      <top/>
      <bottom style="medium"/>
    </border>
    <border>
      <left/>
      <right/>
      <top/>
      <bottom style="thick"/>
    </border>
    <border>
      <left/>
      <right/>
      <top style="medium"/>
      <bottom/>
    </border>
    <border>
      <left style="thick"/>
      <right/>
      <top style="thick"/>
      <bottom/>
    </border>
    <border>
      <left/>
      <right/>
      <top style="thick"/>
      <bottom/>
    </border>
    <border>
      <left/>
      <right style="thick"/>
      <top style="thick"/>
      <bottom/>
    </border>
    <border>
      <left style="thin"/>
      <right style="thin"/>
      <top style="medium"/>
      <bottom style="thin"/>
    </border>
    <border>
      <left style="thin"/>
      <right style="medium"/>
      <top style="medium"/>
      <bottom/>
    </border>
    <border>
      <left style="thin"/>
      <right style="medium"/>
      <top/>
      <bottom/>
    </border>
    <border>
      <left style="medium"/>
      <right style="thin"/>
      <top style="medium"/>
      <bottom/>
    </border>
    <border>
      <left/>
      <right style="medium"/>
      <top style="medium"/>
      <bottom/>
    </border>
    <border>
      <left style="thin"/>
      <right style="medium"/>
      <top style="thin"/>
      <bottom style="thin"/>
    </border>
    <border>
      <left/>
      <right style="thin"/>
      <top style="medium"/>
      <bottom style="thin"/>
    </border>
    <border>
      <left/>
      <right style="medium"/>
      <top style="medium"/>
      <bottom style="thin"/>
    </border>
    <border>
      <left style="thick"/>
      <right/>
      <top/>
      <bottom/>
    </border>
    <border>
      <left/>
      <right style="thick"/>
      <top/>
      <bottom/>
    </border>
    <border>
      <left style="medium"/>
      <right style="thin"/>
      <top style="thin"/>
      <bottom style="thin"/>
    </border>
    <border>
      <left/>
      <right style="thin"/>
      <top/>
      <bottom/>
    </border>
    <border>
      <left style="thin"/>
      <right style="thin"/>
      <top style="thin"/>
      <bottom style="medium"/>
    </border>
    <border>
      <left style="thin"/>
      <right style="medium"/>
      <top style="thin"/>
      <bottom style="medium"/>
    </border>
    <border>
      <left style="medium"/>
      <right style="thin"/>
      <top style="thin"/>
      <bottom style="medium"/>
    </border>
    <border>
      <left/>
      <right style="medium"/>
      <top style="thin"/>
      <bottom style="medium"/>
    </border>
    <border>
      <left/>
      <right style="thin"/>
      <top style="thin"/>
      <bottom style="medium"/>
    </border>
    <border>
      <left/>
      <right style="thick"/>
      <top/>
      <bottom style="thin"/>
    </border>
    <border>
      <left/>
      <right style="thin"/>
      <top/>
      <bottom style="medium"/>
    </border>
    <border>
      <left style="thick"/>
      <right/>
      <top/>
      <bottom style="thick"/>
    </border>
    <border>
      <left style="thin"/>
      <right style="medium"/>
      <top style="medium"/>
      <bottom style="thin"/>
    </border>
    <border>
      <left style="medium"/>
      <right/>
      <top style="thin"/>
      <bottom style="medium"/>
    </border>
    <border>
      <left/>
      <right/>
      <top style="thin"/>
      <bottom style="medium"/>
    </border>
    <border>
      <left style="thin"/>
      <right style="thin"/>
      <top style="medium"/>
      <bottom/>
    </border>
    <border>
      <left/>
      <right style="thin"/>
      <top style="medium"/>
      <bottom/>
    </border>
    <border>
      <left/>
      <right/>
      <top style="thin"/>
      <bottom/>
    </border>
    <border>
      <left style="medium"/>
      <right style="thin"/>
      <top style="thin"/>
      <bottom/>
    </border>
    <border>
      <left/>
      <right style="thin"/>
      <top style="thin"/>
      <bottom/>
    </border>
    <border>
      <left style="medium"/>
      <right/>
      <top style="medium"/>
      <bottom style="medium"/>
    </border>
    <border>
      <left style="thin"/>
      <right style="medium"/>
      <top style="medium"/>
      <bottom style="medium"/>
    </border>
    <border>
      <left style="thin"/>
      <right style="thin"/>
      <top style="medium"/>
      <bottom style="medium"/>
    </border>
    <border>
      <left/>
      <right style="thin"/>
      <top style="medium"/>
      <bottom style="medium"/>
    </border>
    <border>
      <left/>
      <right/>
      <top style="thin"/>
      <bottom style="thick"/>
    </border>
    <border>
      <left/>
      <right style="thick"/>
      <top style="thin"/>
      <bottom style="thick"/>
    </border>
    <border>
      <left/>
      <right style="thick"/>
      <top/>
      <bottom style="thick"/>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medium"/>
      <top/>
      <bottom style="thin"/>
    </border>
    <border>
      <left/>
      <right/>
      <top style="medium"/>
      <bottom style="thin"/>
    </border>
    <border>
      <left/>
      <right style="thin"/>
      <top/>
      <bottom style="thin"/>
    </border>
    <border>
      <left/>
      <right/>
      <top style="thin"/>
      <bottom style="double"/>
    </border>
    <border>
      <left/>
      <right style="thin"/>
      <top style="thin"/>
      <bottom style="double"/>
    </border>
    <border>
      <left style="thin"/>
      <right style="thin"/>
      <top style="thin"/>
      <bottom style="double"/>
    </border>
    <border>
      <left style="thin"/>
      <right style="medium"/>
      <top style="thin"/>
      <bottom style="double"/>
    </border>
    <border>
      <left/>
      <right/>
      <top style="double"/>
      <bottom style="medium"/>
    </border>
    <border>
      <left/>
      <right style="thin"/>
      <top style="double"/>
      <bottom style="medium"/>
    </border>
    <border>
      <left style="thin"/>
      <right style="thin"/>
      <top style="double"/>
      <bottom style="medium"/>
    </border>
    <border>
      <left/>
      <right style="medium"/>
      <top style="double"/>
      <bottom style="medium"/>
    </border>
    <border>
      <left style="medium"/>
      <right style="thin"/>
      <top style="medium"/>
      <bottom style="thin"/>
    </border>
    <border>
      <left style="medium"/>
      <right/>
      <top style="thick"/>
      <bottom style="thin"/>
    </border>
    <border>
      <left/>
      <right style="medium"/>
      <top style="thick"/>
      <bottom style="thin"/>
    </border>
    <border>
      <left style="double"/>
      <right/>
      <top style="double"/>
      <bottom/>
    </border>
    <border>
      <left style="medium"/>
      <right/>
      <top style="medium"/>
      <bottom/>
    </border>
    <border>
      <left style="medium"/>
      <right/>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465">
    <xf numFmtId="0" fontId="0" fillId="0" borderId="0" xfId="0"/>
    <xf numFmtId="0" fontId="2" fillId="2" borderId="1" xfId="0" applyFont="1" applyFill="1" applyBorder="1" applyAlignment="1">
      <alignment horizontal="centerContinuous" wrapText="1"/>
    </xf>
    <xf numFmtId="0" fontId="2" fillId="3" borderId="1" xfId="0" applyFont="1" applyFill="1" applyBorder="1" applyAlignment="1">
      <alignment horizontal="centerContinuous" wrapText="1"/>
    </xf>
    <xf numFmtId="0" fontId="2" fillId="2" borderId="2" xfId="0" applyFont="1" applyFill="1" applyBorder="1" applyAlignment="1">
      <alignment horizontal="centerContinuous" wrapText="1"/>
    </xf>
    <xf numFmtId="0" fontId="0" fillId="2" borderId="0" xfId="0" applyFill="1" applyProtection="1">
      <protection/>
    </xf>
    <xf numFmtId="0" fontId="0" fillId="4" borderId="0" xfId="0" applyFill="1" applyProtection="1">
      <protection/>
    </xf>
    <xf numFmtId="0" fontId="4" fillId="2" borderId="0" xfId="0" applyFont="1" applyFill="1" applyBorder="1" applyAlignment="1" applyProtection="1">
      <alignment horizontal="centerContinuous" wrapText="1"/>
      <protection/>
    </xf>
    <xf numFmtId="0" fontId="4" fillId="2" borderId="0" xfId="0" applyFont="1" applyFill="1" applyBorder="1" applyAlignment="1" applyProtection="1">
      <alignment/>
      <protection/>
    </xf>
    <xf numFmtId="0" fontId="5" fillId="2" borderId="0" xfId="0" applyFont="1" applyFill="1" applyAlignment="1" applyProtection="1">
      <alignment horizontal="left"/>
      <protection/>
    </xf>
    <xf numFmtId="1" fontId="1" fillId="5" borderId="3" xfId="0" applyNumberFormat="1" applyFont="1" applyFill="1" applyBorder="1" applyAlignment="1" applyProtection="1">
      <alignment horizontal="left"/>
      <protection locked="0"/>
    </xf>
    <xf numFmtId="0" fontId="5" fillId="2" borderId="0" xfId="0" applyFont="1" applyFill="1" applyAlignment="1" applyProtection="1">
      <alignment horizontal="centerContinuous"/>
      <protection/>
    </xf>
    <xf numFmtId="0" fontId="5" fillId="2" borderId="0" xfId="0" applyFont="1" applyFill="1" applyBorder="1" applyAlignment="1" applyProtection="1">
      <alignment horizontal="centerContinuous"/>
      <protection/>
    </xf>
    <xf numFmtId="0" fontId="5" fillId="2" borderId="0" xfId="0" applyFont="1" applyFill="1" applyBorder="1" applyAlignment="1" applyProtection="1">
      <alignment horizontal="centerContinuous" vertical="center" wrapText="1"/>
      <protection/>
    </xf>
    <xf numFmtId="0" fontId="5" fillId="2" borderId="0" xfId="0" applyFont="1" applyFill="1" applyAlignment="1" applyProtection="1">
      <alignment vertical="center" wrapText="1"/>
      <protection/>
    </xf>
    <xf numFmtId="1" fontId="1" fillId="6" borderId="3" xfId="0" applyNumberFormat="1" applyFont="1" applyFill="1" applyBorder="1" applyAlignment="1" applyProtection="1">
      <alignment horizontal="left"/>
      <protection/>
    </xf>
    <xf numFmtId="0" fontId="4" fillId="2" borderId="0" xfId="0" applyFont="1" applyFill="1" applyProtection="1">
      <protection/>
    </xf>
    <xf numFmtId="0" fontId="7" fillId="2" borderId="4" xfId="0" applyFont="1" applyFill="1" applyBorder="1" applyAlignment="1" applyProtection="1">
      <alignment horizontal="centerContinuous"/>
      <protection/>
    </xf>
    <xf numFmtId="43" fontId="0" fillId="4" borderId="0" xfId="18" applyNumberFormat="1" applyFont="1" applyFill="1" applyProtection="1">
      <protection/>
    </xf>
    <xf numFmtId="164" fontId="0" fillId="4" borderId="0" xfId="18" applyNumberFormat="1" applyFont="1" applyFill="1" applyProtection="1">
      <protection/>
    </xf>
    <xf numFmtId="0" fontId="4" fillId="2" borderId="5" xfId="0" applyFont="1" applyFill="1" applyBorder="1" applyProtection="1">
      <protection/>
    </xf>
    <xf numFmtId="0" fontId="5" fillId="2" borderId="6" xfId="0" applyFont="1" applyFill="1" applyBorder="1" applyAlignment="1" applyProtection="1">
      <alignment horizontal="centerContinuous"/>
      <protection/>
    </xf>
    <xf numFmtId="0" fontId="4" fillId="2" borderId="6" xfId="0" applyFont="1" applyFill="1" applyBorder="1" applyAlignment="1" applyProtection="1">
      <alignment horizontal="centerContinuous"/>
      <protection/>
    </xf>
    <xf numFmtId="0" fontId="4" fillId="2" borderId="5" xfId="0" applyFont="1" applyFill="1" applyBorder="1" applyAlignment="1" applyProtection="1">
      <alignment horizontal="centerContinuous"/>
      <protection/>
    </xf>
    <xf numFmtId="0" fontId="4" fillId="4" borderId="0" xfId="0" applyFont="1" applyFill="1" applyProtection="1">
      <protection/>
    </xf>
    <xf numFmtId="43" fontId="4" fillId="4" borderId="0" xfId="18" applyNumberFormat="1" applyFont="1" applyFill="1" applyProtection="1">
      <protection/>
    </xf>
    <xf numFmtId="164" fontId="4" fillId="4" borderId="0" xfId="18" applyNumberFormat="1" applyFont="1" applyFill="1" applyProtection="1">
      <protection/>
    </xf>
    <xf numFmtId="49" fontId="8" fillId="2" borderId="7" xfId="0" applyNumberFormat="1" applyFont="1" applyFill="1" applyBorder="1" applyAlignment="1" applyProtection="1">
      <alignment horizontal="center"/>
      <protection/>
    </xf>
    <xf numFmtId="49" fontId="8" fillId="2" borderId="0" xfId="0" applyNumberFormat="1" applyFont="1" applyFill="1" applyAlignment="1" applyProtection="1">
      <alignment horizontal="center"/>
      <protection/>
    </xf>
    <xf numFmtId="49" fontId="8" fillId="2" borderId="8" xfId="0" applyNumberFormat="1" applyFont="1" applyFill="1" applyBorder="1" applyAlignment="1" applyProtection="1">
      <alignment horizontal="center"/>
      <protection/>
    </xf>
    <xf numFmtId="49" fontId="8" fillId="4" borderId="0" xfId="0" applyNumberFormat="1" applyFont="1" applyFill="1" applyAlignment="1" applyProtection="1">
      <alignment horizontal="center"/>
      <protection/>
    </xf>
    <xf numFmtId="43" fontId="8" fillId="4" borderId="0" xfId="18" applyNumberFormat="1" applyFont="1" applyFill="1" applyAlignment="1" applyProtection="1">
      <alignment horizontal="center"/>
      <protection/>
    </xf>
    <xf numFmtId="164" fontId="8" fillId="4" borderId="0" xfId="18" applyNumberFormat="1" applyFont="1" applyFill="1" applyAlignment="1" applyProtection="1">
      <alignment horizontal="center"/>
      <protection/>
    </xf>
    <xf numFmtId="49" fontId="8" fillId="2" borderId="5" xfId="0" applyNumberFormat="1" applyFont="1" applyFill="1" applyBorder="1" applyAlignment="1" applyProtection="1">
      <alignment horizontal="center" wrapText="1"/>
      <protection/>
    </xf>
    <xf numFmtId="49" fontId="8" fillId="2" borderId="6" xfId="0" applyNumberFormat="1" applyFont="1" applyFill="1" applyBorder="1" applyAlignment="1" applyProtection="1">
      <alignment horizontal="center" wrapText="1"/>
      <protection/>
    </xf>
    <xf numFmtId="49" fontId="8" fillId="2" borderId="9" xfId="0" applyNumberFormat="1" applyFont="1" applyFill="1" applyBorder="1" applyAlignment="1" applyProtection="1">
      <alignment horizontal="center" wrapText="1"/>
      <protection/>
    </xf>
    <xf numFmtId="49" fontId="8" fillId="2" borderId="0" xfId="0" applyNumberFormat="1" applyFont="1" applyFill="1" applyAlignment="1" applyProtection="1">
      <alignment horizontal="center" wrapText="1"/>
      <protection/>
    </xf>
    <xf numFmtId="49" fontId="8" fillId="4" borderId="0" xfId="0" applyNumberFormat="1" applyFont="1" applyFill="1" applyAlignment="1" applyProtection="1">
      <alignment horizontal="center" wrapText="1"/>
      <protection/>
    </xf>
    <xf numFmtId="49" fontId="8" fillId="4" borderId="0" xfId="0" applyNumberFormat="1" applyFont="1" applyFill="1" applyAlignment="1" applyProtection="1">
      <alignment horizontal="centerContinuous" wrapText="1"/>
      <protection/>
    </xf>
    <xf numFmtId="49" fontId="5" fillId="2" borderId="6" xfId="0" applyNumberFormat="1" applyFont="1" applyFill="1" applyBorder="1" applyAlignment="1" applyProtection="1">
      <alignment horizontal="centerContinuous" wrapText="1"/>
      <protection/>
    </xf>
    <xf numFmtId="49" fontId="5" fillId="2" borderId="5" xfId="0" applyNumberFormat="1" applyFont="1" applyFill="1" applyBorder="1" applyAlignment="1" applyProtection="1">
      <alignment horizontal="centerContinuous" wrapText="1"/>
      <protection/>
    </xf>
    <xf numFmtId="49" fontId="5" fillId="2" borderId="0" xfId="0" applyNumberFormat="1" applyFont="1" applyFill="1" applyAlignment="1" applyProtection="1">
      <alignment horizontal="center" wrapText="1"/>
      <protection/>
    </xf>
    <xf numFmtId="49" fontId="5" fillId="4" borderId="0" xfId="0" applyNumberFormat="1" applyFont="1" applyFill="1" applyAlignment="1" applyProtection="1">
      <alignment horizontal="center" wrapText="1"/>
      <protection/>
    </xf>
    <xf numFmtId="49" fontId="3" fillId="4" borderId="0" xfId="0" applyNumberFormat="1" applyFont="1" applyFill="1" applyAlignment="1" applyProtection="1">
      <alignment horizontal="centerContinuous" wrapText="1"/>
      <protection/>
    </xf>
    <xf numFmtId="49" fontId="5" fillId="4" borderId="0" xfId="0" applyNumberFormat="1" applyFont="1" applyFill="1" applyAlignment="1" applyProtection="1">
      <alignment horizontal="centerContinuous" wrapText="1"/>
      <protection/>
    </xf>
    <xf numFmtId="0" fontId="4" fillId="2" borderId="7" xfId="0" applyFont="1" applyFill="1" applyBorder="1" applyProtection="1">
      <protection/>
    </xf>
    <xf numFmtId="3" fontId="9" fillId="5" borderId="10" xfId="0" applyNumberFormat="1" applyFont="1" applyFill="1" applyBorder="1" applyProtection="1">
      <protection locked="0"/>
    </xf>
    <xf numFmtId="3" fontId="9" fillId="5" borderId="8" xfId="0" applyNumberFormat="1" applyFont="1" applyFill="1" applyBorder="1" applyProtection="1">
      <protection locked="0"/>
    </xf>
    <xf numFmtId="3" fontId="9" fillId="5" borderId="11" xfId="0" applyNumberFormat="1" applyFont="1" applyFill="1" applyBorder="1" applyProtection="1">
      <protection locked="0"/>
    </xf>
    <xf numFmtId="3" fontId="9" fillId="5" borderId="1" xfId="0" applyNumberFormat="1" applyFont="1" applyFill="1" applyBorder="1" applyProtection="1">
      <protection locked="0"/>
    </xf>
    <xf numFmtId="165" fontId="10" fillId="4" borderId="0" xfId="16" applyNumberFormat="1" applyFont="1" applyFill="1" applyProtection="1">
      <protection/>
    </xf>
    <xf numFmtId="10" fontId="10" fillId="4" borderId="0" xfId="15" applyNumberFormat="1" applyFont="1" applyFill="1" applyProtection="1">
      <protection/>
    </xf>
    <xf numFmtId="0" fontId="4" fillId="2" borderId="11" xfId="0" applyFont="1" applyFill="1" applyBorder="1" applyProtection="1">
      <protection/>
    </xf>
    <xf numFmtId="3" fontId="11" fillId="2" borderId="6" xfId="0" applyNumberFormat="1" applyFont="1" applyFill="1" applyBorder="1" applyProtection="1">
      <protection/>
    </xf>
    <xf numFmtId="3" fontId="11" fillId="2" borderId="9" xfId="0" applyNumberFormat="1" applyFont="1" applyFill="1" applyBorder="1" applyProtection="1">
      <protection/>
    </xf>
    <xf numFmtId="3" fontId="11" fillId="2" borderId="5" xfId="0" applyNumberFormat="1" applyFont="1" applyFill="1" applyBorder="1" applyProtection="1">
      <protection/>
    </xf>
    <xf numFmtId="3" fontId="1" fillId="2" borderId="6" xfId="0" applyNumberFormat="1" applyFont="1" applyFill="1" applyBorder="1" applyAlignment="1" applyProtection="1">
      <alignment horizontal="centerContinuous"/>
      <protection/>
    </xf>
    <xf numFmtId="0" fontId="1" fillId="2" borderId="0" xfId="0" applyFont="1" applyFill="1" applyProtection="1">
      <protection/>
    </xf>
    <xf numFmtId="0" fontId="1" fillId="4" borderId="0" xfId="0" applyFont="1" applyFill="1" applyProtection="1">
      <protection/>
    </xf>
    <xf numFmtId="3" fontId="9" fillId="5" borderId="0" xfId="0" applyNumberFormat="1" applyFont="1" applyFill="1" applyProtection="1">
      <protection locked="0"/>
    </xf>
    <xf numFmtId="3" fontId="9" fillId="5" borderId="7" xfId="0" applyNumberFormat="1" applyFont="1" applyFill="1" applyBorder="1" applyProtection="1">
      <protection locked="0"/>
    </xf>
    <xf numFmtId="3" fontId="11" fillId="2" borderId="0" xfId="0" applyNumberFormat="1" applyFont="1" applyFill="1" applyProtection="1">
      <protection/>
    </xf>
    <xf numFmtId="3" fontId="11" fillId="2" borderId="8" xfId="0" applyNumberFormat="1" applyFont="1" applyFill="1" applyBorder="1" applyProtection="1">
      <protection/>
    </xf>
    <xf numFmtId="3" fontId="11" fillId="2" borderId="7" xfId="0" applyNumberFormat="1" applyFont="1" applyFill="1" applyBorder="1" applyProtection="1">
      <protection/>
    </xf>
    <xf numFmtId="3" fontId="11" fillId="2" borderId="1" xfId="0" applyNumberFormat="1" applyFont="1" applyFill="1" applyBorder="1" applyProtection="1">
      <protection/>
    </xf>
    <xf numFmtId="3" fontId="11" fillId="2" borderId="10" xfId="0" applyNumberFormat="1" applyFont="1" applyFill="1" applyBorder="1" applyProtection="1">
      <protection/>
    </xf>
    <xf numFmtId="3" fontId="11" fillId="2" borderId="11" xfId="0" applyNumberFormat="1" applyFont="1" applyFill="1" applyBorder="1" applyProtection="1">
      <protection/>
    </xf>
    <xf numFmtId="37" fontId="0" fillId="4" borderId="0" xfId="18" applyNumberFormat="1" applyFont="1" applyFill="1" applyProtection="1">
      <protection/>
    </xf>
    <xf numFmtId="0" fontId="1" fillId="7" borderId="12" xfId="0" applyFont="1" applyFill="1" applyBorder="1"/>
    <xf numFmtId="0" fontId="0" fillId="7" borderId="0" xfId="0" applyFill="1"/>
    <xf numFmtId="0" fontId="0" fillId="7" borderId="0" xfId="0" applyFill="1" applyAlignment="1">
      <alignment horizontal="right"/>
    </xf>
    <xf numFmtId="3" fontId="0" fillId="7" borderId="0" xfId="0" applyNumberFormat="1" applyFill="1" applyAlignment="1">
      <alignment horizontal="right"/>
    </xf>
    <xf numFmtId="0" fontId="7" fillId="7" borderId="0" xfId="0" applyFont="1" applyFill="1" applyBorder="1" applyAlignment="1">
      <alignment horizontal="centerContinuous" vertical="center" wrapText="1"/>
    </xf>
    <xf numFmtId="0" fontId="13" fillId="7" borderId="13" xfId="0" applyFont="1" applyFill="1" applyBorder="1" applyAlignment="1">
      <alignment horizontal="centerContinuous"/>
    </xf>
    <xf numFmtId="0" fontId="7" fillId="7" borderId="14" xfId="0" applyFont="1" applyFill="1" applyBorder="1" applyAlignment="1">
      <alignment horizontal="centerContinuous"/>
    </xf>
    <xf numFmtId="0" fontId="0" fillId="7" borderId="14" xfId="0" applyFill="1" applyBorder="1" applyAlignment="1">
      <alignment horizontal="centerContinuous"/>
    </xf>
    <xf numFmtId="0" fontId="0" fillId="7" borderId="15" xfId="0" applyFill="1" applyBorder="1" applyAlignment="1">
      <alignment horizontal="centerContinuous"/>
    </xf>
    <xf numFmtId="0" fontId="0" fillId="7" borderId="0" xfId="0" applyFill="1" applyBorder="1" applyAlignment="1">
      <alignment horizontal="center" wrapText="1"/>
    </xf>
    <xf numFmtId="49" fontId="5" fillId="7" borderId="7" xfId="0" applyNumberFormat="1" applyFont="1" applyFill="1" applyBorder="1" applyAlignment="1">
      <alignment horizontal="center"/>
    </xf>
    <xf numFmtId="49" fontId="5" fillId="7" borderId="3" xfId="0" applyNumberFormat="1" applyFont="1" applyFill="1" applyBorder="1" applyAlignment="1">
      <alignment horizontal="centerContinuous"/>
    </xf>
    <xf numFmtId="49" fontId="5" fillId="7" borderId="16" xfId="0" applyNumberFormat="1" applyFont="1" applyFill="1" applyBorder="1" applyAlignment="1">
      <alignment horizontal="centerContinuous"/>
    </xf>
    <xf numFmtId="49" fontId="5" fillId="7" borderId="17" xfId="0" applyNumberFormat="1" applyFont="1" applyFill="1" applyBorder="1" applyAlignment="1">
      <alignment horizontal="centerContinuous"/>
    </xf>
    <xf numFmtId="49" fontId="5" fillId="7" borderId="18" xfId="0" applyNumberFormat="1" applyFont="1" applyFill="1" applyBorder="1" applyAlignment="1">
      <alignment horizontal="centerContinuous"/>
    </xf>
    <xf numFmtId="49" fontId="5" fillId="7" borderId="19" xfId="0" applyNumberFormat="1" applyFont="1" applyFill="1" applyBorder="1" applyAlignment="1">
      <alignment horizontal="centerContinuous"/>
    </xf>
    <xf numFmtId="0" fontId="1" fillId="7" borderId="0" xfId="0" applyFont="1" applyFill="1"/>
    <xf numFmtId="0" fontId="1" fillId="7" borderId="0" xfId="0" applyFont="1" applyFill="1" applyAlignment="1">
      <alignment horizontal="right"/>
    </xf>
    <xf numFmtId="3" fontId="1" fillId="7" borderId="0" xfId="0" applyNumberFormat="1" applyFont="1" applyFill="1" applyAlignment="1">
      <alignment horizontal="right"/>
    </xf>
    <xf numFmtId="49" fontId="5" fillId="7" borderId="5" xfId="0" applyNumberFormat="1" applyFont="1" applyFill="1" applyBorder="1" applyAlignment="1">
      <alignment horizontal="center" wrapText="1"/>
    </xf>
    <xf numFmtId="49" fontId="14" fillId="7" borderId="6" xfId="0" applyNumberFormat="1" applyFont="1" applyFill="1" applyBorder="1" applyAlignment="1">
      <alignment horizontal="center" wrapText="1"/>
    </xf>
    <xf numFmtId="49" fontId="14" fillId="7" borderId="9" xfId="0" applyNumberFormat="1" applyFont="1" applyFill="1" applyBorder="1" applyAlignment="1">
      <alignment horizontal="center" wrapText="1"/>
    </xf>
    <xf numFmtId="49" fontId="14" fillId="7" borderId="20" xfId="0" applyNumberFormat="1" applyFont="1" applyFill="1" applyBorder="1" applyAlignment="1">
      <alignment horizontal="center" wrapText="1"/>
    </xf>
    <xf numFmtId="49" fontId="14" fillId="7" borderId="21" xfId="0" applyNumberFormat="1" applyFont="1" applyFill="1" applyBorder="1" applyAlignment="1">
      <alignment horizontal="center" wrapText="1"/>
    </xf>
    <xf numFmtId="0" fontId="0" fillId="7" borderId="12" xfId="0" applyFill="1" applyBorder="1"/>
    <xf numFmtId="0" fontId="15" fillId="7" borderId="22" xfId="0" applyFont="1" applyFill="1" applyBorder="1" applyAlignment="1">
      <alignment horizontal="centerContinuous"/>
    </xf>
    <xf numFmtId="49" fontId="5" fillId="7" borderId="14" xfId="0" applyNumberFormat="1" applyFont="1" applyFill="1" applyBorder="1" applyAlignment="1">
      <alignment horizontal="centerContinuous" wrapText="1"/>
    </xf>
    <xf numFmtId="49" fontId="5" fillId="7" borderId="23" xfId="0" applyNumberFormat="1" applyFont="1" applyFill="1" applyBorder="1" applyAlignment="1">
      <alignment horizontal="centerContinuous" wrapText="1"/>
    </xf>
    <xf numFmtId="49" fontId="5" fillId="7" borderId="15" xfId="0" applyNumberFormat="1" applyFont="1" applyFill="1" applyBorder="1" applyAlignment="1">
      <alignment horizontal="centerContinuous" wrapText="1"/>
    </xf>
    <xf numFmtId="49" fontId="5" fillId="7" borderId="0" xfId="0" applyNumberFormat="1" applyFont="1" applyFill="1" applyBorder="1" applyAlignment="1">
      <alignment horizontal="centerContinuous" wrapText="1"/>
    </xf>
    <xf numFmtId="0" fontId="0" fillId="7" borderId="24" xfId="0" applyFill="1" applyBorder="1"/>
    <xf numFmtId="49" fontId="8" fillId="7" borderId="25" xfId="0" applyNumberFormat="1" applyFont="1" applyFill="1" applyBorder="1" applyAlignment="1">
      <alignment horizontal="right"/>
    </xf>
    <xf numFmtId="49" fontId="8" fillId="7" borderId="26" xfId="0" applyNumberFormat="1" applyFont="1" applyFill="1" applyBorder="1" applyAlignment="1">
      <alignment horizontal="right"/>
    </xf>
    <xf numFmtId="3" fontId="8" fillId="7" borderId="25" xfId="0" applyNumberFormat="1" applyFont="1" applyFill="1" applyBorder="1" applyAlignment="1">
      <alignment horizontal="right"/>
    </xf>
    <xf numFmtId="3" fontId="8" fillId="7" borderId="26" xfId="0" applyNumberFormat="1" applyFont="1" applyFill="1" applyBorder="1" applyAlignment="1">
      <alignment horizontal="right"/>
    </xf>
    <xf numFmtId="0" fontId="4" fillId="7" borderId="0" xfId="0" applyFont="1" applyFill="1" applyBorder="1"/>
    <xf numFmtId="3" fontId="9" fillId="8" borderId="27" xfId="0" applyNumberFormat="1" applyFont="1" applyFill="1" applyBorder="1" applyProtection="1">
      <protection locked="0"/>
    </xf>
    <xf numFmtId="3" fontId="9" fillId="8" borderId="28" xfId="0" applyNumberFormat="1" applyFont="1" applyFill="1" applyBorder="1" applyProtection="1">
      <protection locked="0"/>
    </xf>
    <xf numFmtId="3" fontId="9" fillId="8" borderId="8" xfId="0" applyNumberFormat="1" applyFont="1" applyFill="1" applyBorder="1" applyProtection="1">
      <protection locked="0"/>
    </xf>
    <xf numFmtId="3" fontId="9" fillId="8" borderId="7" xfId="0" applyNumberFormat="1" applyFont="1" applyFill="1" applyBorder="1" applyProtection="1">
      <protection locked="0"/>
    </xf>
    <xf numFmtId="3" fontId="9" fillId="8" borderId="0" xfId="0" applyNumberFormat="1" applyFont="1" applyFill="1" applyProtection="1">
      <protection locked="0"/>
    </xf>
    <xf numFmtId="3" fontId="9" fillId="8" borderId="29" xfId="0" applyNumberFormat="1" applyFont="1" applyFill="1" applyBorder="1" applyProtection="1">
      <protection locked="0"/>
    </xf>
    <xf numFmtId="3" fontId="9" fillId="8" borderId="30" xfId="0" applyNumberFormat="1" applyFont="1" applyFill="1" applyBorder="1" applyProtection="1">
      <protection locked="0"/>
    </xf>
    <xf numFmtId="3" fontId="9" fillId="8" borderId="31" xfId="0" applyNumberFormat="1" applyFont="1" applyFill="1" applyBorder="1" applyProtection="1">
      <protection locked="0"/>
    </xf>
    <xf numFmtId="3" fontId="9" fillId="9" borderId="2" xfId="0" applyNumberFormat="1" applyFont="1" applyFill="1" applyBorder="1" applyProtection="1">
      <protection/>
    </xf>
    <xf numFmtId="3" fontId="9" fillId="9" borderId="32" xfId="0" applyNumberFormat="1" applyFont="1" applyFill="1" applyBorder="1" applyProtection="1">
      <protection/>
    </xf>
    <xf numFmtId="3" fontId="9" fillId="8" borderId="33" xfId="0" applyNumberFormat="1" applyFont="1" applyFill="1" applyBorder="1" applyProtection="1">
      <protection locked="0"/>
    </xf>
    <xf numFmtId="3" fontId="9" fillId="8" borderId="34" xfId="0" applyNumberFormat="1" applyFont="1" applyFill="1" applyBorder="1" applyProtection="1">
      <protection locked="0"/>
    </xf>
    <xf numFmtId="0" fontId="16" fillId="7" borderId="35" xfId="0" applyFont="1" applyFill="1" applyBorder="1"/>
    <xf numFmtId="10" fontId="15" fillId="7" borderId="0" xfId="15" applyNumberFormat="1" applyFont="1" applyFill="1" applyBorder="1" applyAlignment="1">
      <alignment horizontal="right"/>
    </xf>
    <xf numFmtId="10" fontId="15" fillId="7" borderId="36" xfId="15" applyNumberFormat="1" applyFont="1" applyFill="1" applyBorder="1" applyAlignment="1">
      <alignment horizontal="right"/>
    </xf>
    <xf numFmtId="3" fontId="15" fillId="7" borderId="0" xfId="15" applyNumberFormat="1" applyFont="1" applyFill="1" applyBorder="1" applyAlignment="1">
      <alignment horizontal="right"/>
    </xf>
    <xf numFmtId="3" fontId="15" fillId="7" borderId="36" xfId="15" applyNumberFormat="1" applyFont="1" applyFill="1" applyBorder="1" applyAlignment="1">
      <alignment horizontal="right"/>
    </xf>
    <xf numFmtId="0" fontId="4" fillId="7" borderId="1" xfId="0" applyFont="1" applyFill="1" applyBorder="1"/>
    <xf numFmtId="3" fontId="9" fillId="8" borderId="10" xfId="0" applyNumberFormat="1" applyFont="1" applyFill="1" applyBorder="1" applyProtection="1">
      <protection locked="0"/>
    </xf>
    <xf numFmtId="3" fontId="9" fillId="8" borderId="32" xfId="0" applyNumberFormat="1" applyFont="1" applyFill="1" applyBorder="1" applyProtection="1">
      <protection locked="0"/>
    </xf>
    <xf numFmtId="3" fontId="9" fillId="8" borderId="11" xfId="0" applyNumberFormat="1" applyFont="1" applyFill="1" applyBorder="1" applyProtection="1">
      <protection locked="0"/>
    </xf>
    <xf numFmtId="3" fontId="9" fillId="8" borderId="1" xfId="0" applyNumberFormat="1" applyFont="1" applyFill="1" applyBorder="1" applyProtection="1">
      <protection locked="0"/>
    </xf>
    <xf numFmtId="3" fontId="9" fillId="8" borderId="37" xfId="0" applyNumberFormat="1" applyFont="1" applyFill="1" applyBorder="1" applyProtection="1">
      <protection locked="0"/>
    </xf>
    <xf numFmtId="3" fontId="9" fillId="8" borderId="2" xfId="0" applyNumberFormat="1" applyFont="1" applyFill="1" applyBorder="1" applyProtection="1">
      <protection locked="0"/>
    </xf>
    <xf numFmtId="3" fontId="9" fillId="9" borderId="2" xfId="0" applyNumberFormat="1" applyFont="1" applyFill="1" applyBorder="1" applyProtection="1">
      <protection/>
    </xf>
    <xf numFmtId="0" fontId="4" fillId="7" borderId="1" xfId="0" applyFont="1" applyFill="1" applyBorder="1" applyAlignment="1">
      <alignment horizontal="left" wrapText="1"/>
    </xf>
    <xf numFmtId="0" fontId="16" fillId="7" borderId="35" xfId="0" applyFont="1" applyFill="1" applyBorder="1" applyAlignment="1">
      <alignment vertical="top" wrapText="1"/>
    </xf>
    <xf numFmtId="3" fontId="9" fillId="8" borderId="38" xfId="0" applyNumberFormat="1" applyFont="1" applyFill="1" applyBorder="1" applyProtection="1">
      <protection locked="0"/>
    </xf>
    <xf numFmtId="0" fontId="4" fillId="7" borderId="35" xfId="0" applyFont="1" applyFill="1" applyBorder="1"/>
    <xf numFmtId="0" fontId="4" fillId="7" borderId="3" xfId="0" applyFont="1" applyFill="1" applyBorder="1"/>
    <xf numFmtId="3" fontId="9" fillId="8" borderId="39" xfId="0" applyNumberFormat="1" applyFont="1" applyFill="1" applyBorder="1" applyProtection="1">
      <protection locked="0"/>
    </xf>
    <xf numFmtId="3" fontId="9" fillId="8" borderId="40" xfId="0" applyNumberFormat="1" applyFont="1" applyFill="1" applyBorder="1" applyProtection="1">
      <protection locked="0"/>
    </xf>
    <xf numFmtId="3" fontId="9" fillId="8" borderId="41" xfId="0" applyNumberFormat="1" applyFont="1" applyFill="1" applyBorder="1" applyProtection="1">
      <protection locked="0"/>
    </xf>
    <xf numFmtId="3" fontId="9" fillId="8" borderId="42" xfId="0" applyNumberFormat="1" applyFont="1" applyFill="1" applyBorder="1" applyProtection="1">
      <protection locked="0"/>
    </xf>
    <xf numFmtId="3" fontId="9" fillId="9" borderId="43" xfId="0" applyNumberFormat="1" applyFont="1" applyFill="1" applyBorder="1" applyProtection="1">
      <protection/>
    </xf>
    <xf numFmtId="3" fontId="9" fillId="9" borderId="40" xfId="0" applyNumberFormat="1" applyFont="1" applyFill="1" applyBorder="1" applyProtection="1">
      <protection/>
    </xf>
    <xf numFmtId="3" fontId="9" fillId="8" borderId="43" xfId="0" applyNumberFormat="1" applyFont="1" applyFill="1" applyBorder="1" applyProtection="1">
      <protection locked="0"/>
    </xf>
    <xf numFmtId="10" fontId="15" fillId="7" borderId="3" xfId="15" applyNumberFormat="1" applyFont="1" applyFill="1" applyBorder="1" applyAlignment="1">
      <alignment horizontal="right"/>
    </xf>
    <xf numFmtId="10" fontId="15" fillId="7" borderId="44" xfId="15" applyNumberFormat="1" applyFont="1" applyFill="1" applyBorder="1" applyAlignment="1">
      <alignment horizontal="right"/>
    </xf>
    <xf numFmtId="0" fontId="4" fillId="7" borderId="5" xfId="0" applyFont="1" applyFill="1" applyBorder="1"/>
    <xf numFmtId="3" fontId="11" fillId="7" borderId="6" xfId="0" applyNumberFormat="1" applyFont="1" applyFill="1" applyBorder="1"/>
    <xf numFmtId="3" fontId="11" fillId="7" borderId="21" xfId="0" applyNumberFormat="1" applyFont="1" applyFill="1" applyBorder="1"/>
    <xf numFmtId="3" fontId="11" fillId="7" borderId="9" xfId="0" applyNumberFormat="1" applyFont="1" applyFill="1" applyBorder="1"/>
    <xf numFmtId="3" fontId="11" fillId="7" borderId="45" xfId="0" applyNumberFormat="1" applyFont="1" applyFill="1" applyBorder="1"/>
    <xf numFmtId="0" fontId="4" fillId="7" borderId="46" xfId="0" applyFont="1" applyFill="1" applyBorder="1"/>
    <xf numFmtId="0" fontId="5" fillId="7" borderId="14" xfId="0" applyFont="1" applyFill="1" applyBorder="1" applyAlignment="1">
      <alignment horizontal="centerContinuous"/>
    </xf>
    <xf numFmtId="0" fontId="5" fillId="7" borderId="15" xfId="0" applyFont="1" applyFill="1" applyBorder="1" applyAlignment="1">
      <alignment horizontal="centerContinuous"/>
    </xf>
    <xf numFmtId="0" fontId="5" fillId="7" borderId="0" xfId="0" applyFont="1" applyFill="1" applyBorder="1" applyAlignment="1">
      <alignment horizontal="centerContinuous"/>
    </xf>
    <xf numFmtId="0" fontId="4" fillId="7" borderId="7" xfId="0" applyFont="1" applyFill="1" applyBorder="1"/>
    <xf numFmtId="3" fontId="9" fillId="9" borderId="10" xfId="0" applyNumberFormat="1" applyFont="1" applyFill="1" applyBorder="1" applyProtection="1">
      <protection/>
    </xf>
    <xf numFmtId="3" fontId="9" fillId="9" borderId="47" xfId="0" applyNumberFormat="1" applyFont="1" applyFill="1" applyBorder="1" applyProtection="1">
      <protection/>
    </xf>
    <xf numFmtId="0" fontId="4" fillId="7" borderId="11" xfId="0" applyFont="1" applyFill="1" applyBorder="1"/>
    <xf numFmtId="0" fontId="4" fillId="7" borderId="11" xfId="0" applyFont="1" applyFill="1" applyBorder="1" applyAlignment="1">
      <alignment horizontal="left" wrapText="1"/>
    </xf>
    <xf numFmtId="0" fontId="4" fillId="7" borderId="18" xfId="0" applyFont="1" applyFill="1" applyBorder="1"/>
    <xf numFmtId="3" fontId="9" fillId="8" borderId="48" xfId="0" applyNumberFormat="1" applyFont="1" applyFill="1" applyBorder="1" applyProtection="1">
      <protection locked="0"/>
    </xf>
    <xf numFmtId="3" fontId="9" fillId="8" borderId="49" xfId="0" applyNumberFormat="1" applyFont="1" applyFill="1" applyBorder="1" applyProtection="1">
      <protection locked="0"/>
    </xf>
    <xf numFmtId="3" fontId="9" fillId="9" borderId="39" xfId="0" applyNumberFormat="1" applyFont="1" applyFill="1" applyBorder="1" applyProtection="1">
      <protection/>
    </xf>
    <xf numFmtId="10" fontId="8" fillId="7" borderId="25" xfId="0" applyNumberFormat="1" applyFont="1" applyFill="1" applyBorder="1" applyAlignment="1">
      <alignment horizontal="right"/>
    </xf>
    <xf numFmtId="10" fontId="8" fillId="7" borderId="26" xfId="0" applyNumberFormat="1" applyFont="1" applyFill="1" applyBorder="1" applyAlignment="1">
      <alignment horizontal="right"/>
    </xf>
    <xf numFmtId="3" fontId="11" fillId="7" borderId="23" xfId="0" applyNumberFormat="1" applyFont="1" applyFill="1" applyBorder="1"/>
    <xf numFmtId="3" fontId="11" fillId="7" borderId="28" xfId="0" applyNumberFormat="1" applyFont="1" applyFill="1" applyBorder="1"/>
    <xf numFmtId="3" fontId="11" fillId="7" borderId="50" xfId="0" applyNumberFormat="1" applyFont="1" applyFill="1" applyBorder="1"/>
    <xf numFmtId="3" fontId="11" fillId="7" borderId="31" xfId="0" applyNumberFormat="1" applyFont="1" applyFill="1" applyBorder="1"/>
    <xf numFmtId="3" fontId="11" fillId="7" borderId="51" xfId="0" applyNumberFormat="1" applyFont="1" applyFill="1" applyBorder="1"/>
    <xf numFmtId="3" fontId="11" fillId="7" borderId="1" xfId="0" applyNumberFormat="1" applyFont="1" applyFill="1" applyBorder="1"/>
    <xf numFmtId="3" fontId="11" fillId="7" borderId="32" xfId="0" applyNumberFormat="1" applyFont="1" applyFill="1" applyBorder="1"/>
    <xf numFmtId="3" fontId="11" fillId="7" borderId="10" xfId="0" applyNumberFormat="1" applyFont="1" applyFill="1" applyBorder="1"/>
    <xf numFmtId="3" fontId="11" fillId="7" borderId="11" xfId="0" applyNumberFormat="1" applyFont="1" applyFill="1" applyBorder="1"/>
    <xf numFmtId="3" fontId="11" fillId="7" borderId="2" xfId="0" applyNumberFormat="1" applyFont="1" applyFill="1" applyBorder="1"/>
    <xf numFmtId="3" fontId="11" fillId="7" borderId="37" xfId="0" applyNumberFormat="1" applyFont="1" applyFill="1" applyBorder="1"/>
    <xf numFmtId="3" fontId="11" fillId="7" borderId="0" xfId="0" applyNumberFormat="1" applyFont="1" applyFill="1"/>
    <xf numFmtId="3" fontId="11" fillId="7" borderId="29" xfId="0" applyNumberFormat="1" applyFont="1" applyFill="1" applyBorder="1"/>
    <xf numFmtId="3" fontId="11" fillId="7" borderId="8" xfId="0" applyNumberFormat="1" applyFont="1" applyFill="1" applyBorder="1"/>
    <xf numFmtId="3" fontId="11" fillId="7" borderId="7" xfId="0" applyNumberFormat="1" applyFont="1" applyFill="1" applyBorder="1"/>
    <xf numFmtId="3" fontId="11" fillId="7" borderId="38" xfId="0" applyNumberFormat="1" applyFont="1" applyFill="1" applyBorder="1"/>
    <xf numFmtId="3" fontId="11" fillId="7" borderId="52" xfId="0" applyNumberFormat="1" applyFont="1" applyFill="1" applyBorder="1"/>
    <xf numFmtId="3" fontId="11" fillId="7" borderId="53" xfId="0" applyNumberFormat="1" applyFont="1" applyFill="1" applyBorder="1"/>
    <xf numFmtId="3" fontId="11" fillId="7" borderId="54" xfId="0" applyNumberFormat="1" applyFont="1" applyFill="1" applyBorder="1"/>
    <xf numFmtId="3" fontId="11" fillId="7" borderId="55" xfId="0" applyNumberFormat="1" applyFont="1" applyFill="1" applyBorder="1"/>
    <xf numFmtId="3" fontId="11" fillId="7" borderId="56" xfId="0" applyNumberFormat="1" applyFont="1" applyFill="1" applyBorder="1"/>
    <xf numFmtId="3" fontId="11" fillId="7" borderId="57" xfId="0" applyNumberFormat="1" applyFont="1" applyFill="1" applyBorder="1"/>
    <xf numFmtId="3" fontId="11" fillId="7" borderId="14" xfId="0" applyNumberFormat="1" applyFont="1" applyFill="1" applyBorder="1"/>
    <xf numFmtId="3" fontId="11" fillId="7" borderId="58" xfId="0" applyNumberFormat="1" applyFont="1" applyFill="1" applyBorder="1"/>
    <xf numFmtId="10" fontId="15" fillId="7" borderId="59" xfId="15" applyNumberFormat="1" applyFont="1" applyFill="1" applyBorder="1" applyAlignment="1">
      <alignment horizontal="right"/>
    </xf>
    <xf numFmtId="10" fontId="15" fillId="7" borderId="60" xfId="15" applyNumberFormat="1" applyFont="1" applyFill="1" applyBorder="1" applyAlignment="1">
      <alignment horizontal="right"/>
    </xf>
    <xf numFmtId="3" fontId="15" fillId="7" borderId="61" xfId="15" applyNumberFormat="1" applyFont="1" applyFill="1" applyBorder="1" applyAlignment="1">
      <alignment horizontal="right"/>
    </xf>
    <xf numFmtId="0" fontId="17" fillId="7" borderId="0" xfId="0" applyFont="1" applyFill="1"/>
    <xf numFmtId="0" fontId="17" fillId="7" borderId="0" xfId="0" applyFont="1" applyFill="1" applyAlignment="1">
      <alignment horizontal="right"/>
    </xf>
    <xf numFmtId="3" fontId="18" fillId="7" borderId="25" xfId="0" applyNumberFormat="1" applyFont="1" applyFill="1" applyBorder="1" applyAlignment="1">
      <alignment horizontal="right"/>
    </xf>
    <xf numFmtId="3" fontId="17" fillId="7" borderId="0" xfId="0" applyNumberFormat="1" applyFont="1" applyFill="1" applyAlignment="1">
      <alignment horizontal="right"/>
    </xf>
    <xf numFmtId="0" fontId="14" fillId="7" borderId="0" xfId="0" applyFont="1" applyFill="1"/>
    <xf numFmtId="0" fontId="7" fillId="7" borderId="4" xfId="0" applyFont="1" applyFill="1" applyBorder="1" applyAlignment="1">
      <alignment horizontal="centerContinuous"/>
    </xf>
    <xf numFmtId="0" fontId="7" fillId="7" borderId="62" xfId="0" applyFont="1" applyFill="1" applyBorder="1" applyAlignment="1">
      <alignment horizontal="centerContinuous" vertical="top" wrapText="1"/>
    </xf>
    <xf numFmtId="0" fontId="0" fillId="7" borderId="63" xfId="0" applyFill="1" applyBorder="1"/>
    <xf numFmtId="0" fontId="19" fillId="7" borderId="64" xfId="0" applyFont="1" applyFill="1" applyBorder="1" applyAlignment="1">
      <alignment horizontal="left" vertical="top"/>
    </xf>
    <xf numFmtId="0" fontId="7" fillId="7" borderId="0" xfId="0" applyFont="1" applyFill="1" applyBorder="1" applyAlignment="1">
      <alignment horizontal="centerContinuous" vertical="top" wrapText="1"/>
    </xf>
    <xf numFmtId="0" fontId="0" fillId="7" borderId="65" xfId="0" applyFill="1" applyBorder="1"/>
    <xf numFmtId="0" fontId="17" fillId="7" borderId="66" xfId="0" applyFont="1" applyFill="1" applyBorder="1" applyAlignment="1">
      <alignment horizontal="centerContinuous" wrapText="1"/>
    </xf>
    <xf numFmtId="0" fontId="4" fillId="7" borderId="67" xfId="0" applyFont="1" applyFill="1" applyBorder="1" applyAlignment="1">
      <alignment horizontal="centerContinuous" vertical="top" wrapText="1"/>
    </xf>
    <xf numFmtId="0" fontId="0" fillId="7" borderId="68" xfId="0" applyFill="1" applyBorder="1"/>
    <xf numFmtId="49" fontId="5" fillId="7" borderId="6" xfId="0" applyNumberFormat="1" applyFont="1" applyFill="1" applyBorder="1" applyAlignment="1">
      <alignment horizontal="centerContinuous" wrapText="1"/>
    </xf>
    <xf numFmtId="49" fontId="8" fillId="7" borderId="6" xfId="0" applyNumberFormat="1" applyFont="1" applyFill="1" applyBorder="1" applyAlignment="1">
      <alignment horizontal="centerContinuous" wrapText="1"/>
    </xf>
    <xf numFmtId="49" fontId="8" fillId="7" borderId="5" xfId="0" applyNumberFormat="1" applyFont="1" applyFill="1" applyBorder="1" applyAlignment="1">
      <alignment horizontal="centerContinuous" wrapText="1"/>
    </xf>
    <xf numFmtId="49" fontId="8" fillId="7" borderId="7" xfId="0" applyNumberFormat="1" applyFont="1" applyFill="1" applyBorder="1" applyAlignment="1">
      <alignment horizontal="center"/>
    </xf>
    <xf numFmtId="49" fontId="8" fillId="7" borderId="0" xfId="0" applyNumberFormat="1" applyFont="1" applyFill="1" applyAlignment="1">
      <alignment horizontal="center"/>
    </xf>
    <xf numFmtId="49" fontId="8" fillId="7" borderId="16" xfId="0" applyNumberFormat="1" applyFont="1" applyFill="1" applyBorder="1" applyAlignment="1">
      <alignment horizontal="centerContinuous"/>
    </xf>
    <xf numFmtId="49" fontId="8" fillId="7" borderId="5" xfId="0" applyNumberFormat="1" applyFont="1" applyFill="1" applyBorder="1" applyAlignment="1">
      <alignment horizontal="center" wrapText="1"/>
    </xf>
    <xf numFmtId="49" fontId="8" fillId="7" borderId="20" xfId="0" applyNumberFormat="1" applyFont="1" applyFill="1" applyBorder="1" applyAlignment="1">
      <alignment horizontal="center" wrapText="1"/>
    </xf>
    <xf numFmtId="49" fontId="8" fillId="7" borderId="9" xfId="0" applyNumberFormat="1" applyFont="1" applyFill="1" applyBorder="1" applyAlignment="1">
      <alignment horizontal="center" wrapText="1"/>
    </xf>
    <xf numFmtId="3" fontId="9" fillId="8" borderId="16" xfId="0" applyNumberFormat="1" applyFont="1" applyFill="1" applyBorder="1" applyAlignment="1" applyProtection="1">
      <alignment horizontal="center"/>
      <protection locked="0"/>
    </xf>
    <xf numFmtId="3" fontId="9" fillId="8" borderId="16" xfId="0" applyNumberFormat="1" applyFont="1" applyFill="1" applyBorder="1" applyProtection="1">
      <protection locked="0"/>
    </xf>
    <xf numFmtId="10" fontId="11" fillId="7" borderId="7" xfId="0" applyNumberFormat="1" applyFont="1" applyFill="1" applyBorder="1" applyAlignment="1">
      <alignment horizontal="center"/>
    </xf>
    <xf numFmtId="3" fontId="9" fillId="8" borderId="10" xfId="0" applyNumberFormat="1" applyFont="1" applyFill="1" applyBorder="1" applyAlignment="1" applyProtection="1">
      <alignment horizontal="center"/>
      <protection locked="0"/>
    </xf>
    <xf numFmtId="3" fontId="9" fillId="10" borderId="10" xfId="0" applyNumberFormat="1" applyFont="1" applyFill="1" applyBorder="1" applyAlignment="1" applyProtection="1">
      <alignment horizontal="center"/>
      <protection locked="0"/>
    </xf>
    <xf numFmtId="3" fontId="9" fillId="10" borderId="10" xfId="0" applyNumberFormat="1" applyFont="1" applyFill="1" applyBorder="1" applyProtection="1">
      <protection locked="0"/>
    </xf>
    <xf numFmtId="3" fontId="9" fillId="10" borderId="10" xfId="0" applyNumberFormat="1" applyFont="1" applyFill="1" applyBorder="1" applyProtection="1">
      <protection locked="0"/>
    </xf>
    <xf numFmtId="10" fontId="11" fillId="7" borderId="69" xfId="0" applyNumberFormat="1" applyFont="1" applyFill="1" applyBorder="1" applyAlignment="1">
      <alignment horizontal="center"/>
    </xf>
    <xf numFmtId="3" fontId="11" fillId="7" borderId="6" xfId="0" applyNumberFormat="1" applyFont="1" applyFill="1" applyBorder="1" applyAlignment="1">
      <alignment horizontal="center"/>
    </xf>
    <xf numFmtId="10" fontId="11" fillId="7" borderId="5" xfId="0" applyNumberFormat="1" applyFont="1" applyFill="1" applyBorder="1" applyAlignment="1">
      <alignment horizontal="center"/>
    </xf>
    <xf numFmtId="0" fontId="5" fillId="7" borderId="6" xfId="0" applyFont="1" applyFill="1" applyBorder="1" applyAlignment="1">
      <alignment horizontal="centerContinuous"/>
    </xf>
    <xf numFmtId="3" fontId="0" fillId="7" borderId="6" xfId="0" applyNumberFormat="1" applyFill="1" applyBorder="1" applyAlignment="1">
      <alignment horizontal="centerContinuous"/>
    </xf>
    <xf numFmtId="3" fontId="9" fillId="10" borderId="10" xfId="0" applyNumberFormat="1" applyFont="1" applyFill="1" applyBorder="1" applyAlignment="1" applyProtection="1">
      <alignment horizontal="center"/>
      <protection locked="0"/>
    </xf>
    <xf numFmtId="3" fontId="9" fillId="10" borderId="16" xfId="0" applyNumberFormat="1" applyFont="1" applyFill="1" applyBorder="1" applyProtection="1">
      <protection locked="0"/>
    </xf>
    <xf numFmtId="49" fontId="8" fillId="7" borderId="6" xfId="0" applyNumberFormat="1" applyFont="1" applyFill="1" applyBorder="1" applyAlignment="1">
      <alignment horizontal="center" wrapText="1"/>
    </xf>
    <xf numFmtId="3" fontId="11" fillId="7" borderId="0" xfId="0" applyNumberFormat="1" applyFont="1" applyFill="1" applyAlignment="1">
      <alignment horizontal="center"/>
    </xf>
    <xf numFmtId="3" fontId="11" fillId="7" borderId="1" xfId="0" applyNumberFormat="1" applyFont="1" applyFill="1" applyBorder="1" applyAlignment="1">
      <alignment horizontal="center"/>
    </xf>
    <xf numFmtId="0" fontId="4" fillId="7" borderId="4" xfId="0" applyFont="1" applyFill="1" applyBorder="1" applyAlignment="1">
      <alignment horizontal="centerContinuous"/>
    </xf>
    <xf numFmtId="0" fontId="4" fillId="7" borderId="0" xfId="0" applyFont="1" applyFill="1"/>
    <xf numFmtId="0" fontId="20" fillId="7" borderId="14" xfId="0" applyFont="1" applyFill="1" applyBorder="1" applyAlignment="1">
      <alignment horizontal="centerContinuous" vertical="center" wrapText="1"/>
    </xf>
    <xf numFmtId="0" fontId="4" fillId="7" borderId="14" xfId="0" applyFont="1" applyFill="1" applyBorder="1" applyAlignment="1">
      <alignment horizontal="centerContinuous" vertical="center" wrapText="1"/>
    </xf>
    <xf numFmtId="0" fontId="4" fillId="7" borderId="0" xfId="0" applyFont="1" applyFill="1" applyAlignment="1">
      <alignment horizontal="centerContinuous"/>
    </xf>
    <xf numFmtId="0" fontId="21" fillId="7" borderId="0" xfId="0" applyFont="1" applyFill="1" applyAlignment="1">
      <alignment horizontal="centerContinuous"/>
    </xf>
    <xf numFmtId="0" fontId="4" fillId="7" borderId="23" xfId="0" applyFont="1" applyFill="1" applyBorder="1"/>
    <xf numFmtId="0" fontId="7" fillId="7" borderId="23" xfId="0" applyFont="1" applyFill="1" applyBorder="1" applyAlignment="1">
      <alignment horizontal="centerContinuous"/>
    </xf>
    <xf numFmtId="0" fontId="7" fillId="7" borderId="51" xfId="0" applyFont="1" applyFill="1" applyBorder="1" applyAlignment="1">
      <alignment horizontal="centerContinuous"/>
    </xf>
    <xf numFmtId="0" fontId="5" fillId="7" borderId="70" xfId="0" applyFont="1" applyFill="1" applyBorder="1" applyAlignment="1">
      <alignment horizontal="centerContinuous"/>
    </xf>
    <xf numFmtId="0" fontId="5" fillId="7" borderId="34" xfId="0" applyFont="1" applyFill="1" applyBorder="1" applyAlignment="1">
      <alignment horizontal="centerContinuous"/>
    </xf>
    <xf numFmtId="0" fontId="4" fillId="7" borderId="6" xfId="0" applyFont="1" applyFill="1" applyBorder="1"/>
    <xf numFmtId="0" fontId="7" fillId="7" borderId="6" xfId="0" applyFont="1" applyFill="1" applyBorder="1" applyAlignment="1">
      <alignment horizontal="centerContinuous"/>
    </xf>
    <xf numFmtId="0" fontId="7" fillId="7" borderId="45" xfId="0" applyFont="1" applyFill="1" applyBorder="1" applyAlignment="1">
      <alignment horizontal="centerContinuous"/>
    </xf>
    <xf numFmtId="0" fontId="5" fillId="7" borderId="6" xfId="0" applyFont="1" applyFill="1" applyBorder="1" applyAlignment="1">
      <alignment horizontal="center"/>
    </xf>
    <xf numFmtId="0" fontId="5" fillId="7" borderId="9" xfId="0" applyFont="1" applyFill="1" applyBorder="1" applyAlignment="1">
      <alignment horizontal="center"/>
    </xf>
    <xf numFmtId="0" fontId="5" fillId="7" borderId="5" xfId="0" applyFont="1" applyFill="1" applyBorder="1" applyAlignment="1">
      <alignment horizontal="center"/>
    </xf>
    <xf numFmtId="49" fontId="4" fillId="7" borderId="3" xfId="0" applyNumberFormat="1" applyFont="1" applyFill="1" applyBorder="1" applyAlignment="1">
      <alignment horizontal="right"/>
    </xf>
    <xf numFmtId="49" fontId="4" fillId="7" borderId="3" xfId="0" applyNumberFormat="1" applyFont="1" applyFill="1" applyBorder="1" applyAlignment="1">
      <alignment horizontal="centerContinuous"/>
    </xf>
    <xf numFmtId="0" fontId="4" fillId="7" borderId="71" xfId="0" applyFont="1" applyFill="1" applyBorder="1" applyAlignment="1">
      <alignment horizontal="centerContinuous"/>
    </xf>
    <xf numFmtId="0" fontId="9" fillId="8" borderId="27" xfId="0" applyFont="1" applyFill="1" applyBorder="1" applyProtection="1">
      <protection locked="0"/>
    </xf>
    <xf numFmtId="0" fontId="9" fillId="10" borderId="27" xfId="0" applyFont="1" applyFill="1" applyBorder="1" applyProtection="1">
      <protection locked="0"/>
    </xf>
    <xf numFmtId="0" fontId="9" fillId="10" borderId="47" xfId="0" applyFont="1" applyFill="1" applyBorder="1" applyProtection="1">
      <protection locked="0"/>
    </xf>
    <xf numFmtId="164" fontId="4" fillId="7" borderId="0" xfId="18" applyNumberFormat="1" applyFont="1" applyFill="1"/>
    <xf numFmtId="0" fontId="18" fillId="7" borderId="0" xfId="0" applyFont="1" applyFill="1"/>
    <xf numFmtId="37" fontId="4" fillId="7" borderId="3" xfId="18" applyNumberFormat="1" applyFont="1" applyFill="1" applyBorder="1" applyAlignment="1">
      <alignment horizontal="right"/>
    </xf>
    <xf numFmtId="49" fontId="4" fillId="7" borderId="3" xfId="0" applyNumberFormat="1" applyFont="1" applyFill="1" applyBorder="1" applyAlignment="1">
      <alignment horizontal="center"/>
    </xf>
    <xf numFmtId="164" fontId="4" fillId="7" borderId="71" xfId="18" applyNumberFormat="1" applyFont="1" applyFill="1" applyBorder="1"/>
    <xf numFmtId="0" fontId="9" fillId="10" borderId="10" xfId="0" applyFont="1" applyFill="1" applyBorder="1" applyProtection="1">
      <protection locked="0"/>
    </xf>
    <xf numFmtId="0" fontId="9" fillId="10" borderId="10" xfId="0" applyFont="1" applyFill="1" applyBorder="1" applyProtection="1">
      <protection locked="0"/>
    </xf>
    <xf numFmtId="0" fontId="9" fillId="10" borderId="32" xfId="0" applyFont="1" applyFill="1" applyBorder="1" applyProtection="1">
      <protection locked="0"/>
    </xf>
    <xf numFmtId="167" fontId="4" fillId="7" borderId="0" xfId="0" applyNumberFormat="1" applyFont="1" applyFill="1"/>
    <xf numFmtId="49" fontId="4" fillId="7" borderId="72" xfId="0" applyNumberFormat="1" applyFont="1" applyFill="1" applyBorder="1" applyAlignment="1">
      <alignment horizontal="right"/>
    </xf>
    <xf numFmtId="37" fontId="4" fillId="7" borderId="72" xfId="18" applyNumberFormat="1" applyFont="1" applyFill="1" applyBorder="1" applyAlignment="1">
      <alignment horizontal="right"/>
    </xf>
    <xf numFmtId="49" fontId="4" fillId="7" borderId="72" xfId="0" applyNumberFormat="1" applyFont="1" applyFill="1" applyBorder="1" applyAlignment="1">
      <alignment horizontal="center"/>
    </xf>
    <xf numFmtId="164" fontId="4" fillId="7" borderId="73" xfId="18" applyNumberFormat="1" applyFont="1" applyFill="1" applyBorder="1"/>
    <xf numFmtId="0" fontId="9" fillId="10" borderId="74" xfId="0" applyFont="1" applyFill="1" applyBorder="1" applyProtection="1">
      <protection locked="0"/>
    </xf>
    <xf numFmtId="0" fontId="9" fillId="10" borderId="75" xfId="0" applyFont="1" applyFill="1" applyBorder="1" applyProtection="1">
      <protection locked="0"/>
    </xf>
    <xf numFmtId="49" fontId="4" fillId="7" borderId="1" xfId="0" applyNumberFormat="1" applyFont="1" applyFill="1" applyBorder="1" applyAlignment="1">
      <alignment horizontal="right"/>
    </xf>
    <xf numFmtId="49" fontId="4" fillId="7" borderId="0" xfId="0" applyNumberFormat="1" applyFont="1" applyFill="1" applyAlignment="1">
      <alignment horizontal="right"/>
    </xf>
    <xf numFmtId="49" fontId="4" fillId="7" borderId="0" xfId="0" applyNumberFormat="1" applyFont="1" applyFill="1" applyAlignment="1">
      <alignment horizontal="centerContinuous"/>
    </xf>
    <xf numFmtId="164" fontId="4" fillId="7" borderId="38" xfId="18" applyNumberFormat="1" applyFont="1" applyFill="1" applyBorder="1" applyAlignment="1">
      <alignment horizontal="centerContinuous"/>
    </xf>
    <xf numFmtId="49" fontId="4" fillId="7" borderId="76" xfId="0" applyNumberFormat="1" applyFont="1" applyFill="1" applyBorder="1" applyAlignment="1">
      <alignment horizontal="right"/>
    </xf>
    <xf numFmtId="49" fontId="5" fillId="7" borderId="76" xfId="0" applyNumberFormat="1" applyFont="1" applyFill="1" applyBorder="1" applyAlignment="1">
      <alignment horizontal="centerContinuous"/>
    </xf>
    <xf numFmtId="0" fontId="5" fillId="7" borderId="77" xfId="0" applyFont="1" applyFill="1" applyBorder="1" applyAlignment="1">
      <alignment horizontal="centerContinuous"/>
    </xf>
    <xf numFmtId="0" fontId="11" fillId="7" borderId="76" xfId="0" applyFont="1" applyFill="1" applyBorder="1"/>
    <xf numFmtId="0" fontId="11" fillId="7" borderId="78" xfId="0" applyFont="1" applyFill="1" applyBorder="1"/>
    <xf numFmtId="0" fontId="11" fillId="7" borderId="79" xfId="0" applyFont="1" applyFill="1" applyBorder="1"/>
    <xf numFmtId="0" fontId="18" fillId="7" borderId="0" xfId="0" applyFont="1" applyFill="1" applyBorder="1"/>
    <xf numFmtId="0" fontId="22" fillId="7" borderId="0" xfId="0" applyFont="1" applyFill="1"/>
    <xf numFmtId="0" fontId="3" fillId="7" borderId="0" xfId="0" applyFont="1" applyFill="1"/>
    <xf numFmtId="0" fontId="13" fillId="7" borderId="0" xfId="0" applyFont="1" applyFill="1"/>
    <xf numFmtId="0" fontId="7" fillId="7" borderId="0" xfId="0" applyFont="1" applyFill="1" applyAlignment="1">
      <alignment horizontal="center"/>
    </xf>
    <xf numFmtId="0" fontId="23" fillId="7" borderId="0" xfId="0" applyFont="1" applyFill="1"/>
    <xf numFmtId="0" fontId="4" fillId="8" borderId="80" xfId="0" applyFont="1" applyFill="1" applyBorder="1" applyProtection="1">
      <protection locked="0"/>
    </xf>
    <xf numFmtId="0" fontId="4" fillId="8" borderId="47" xfId="0" applyFont="1" applyFill="1" applyBorder="1" applyProtection="1">
      <protection locked="0"/>
    </xf>
    <xf numFmtId="0" fontId="23" fillId="7" borderId="0" xfId="0" applyFont="1" applyFill="1"/>
    <xf numFmtId="0" fontId="4" fillId="8" borderId="37" xfId="0" applyFont="1" applyFill="1" applyBorder="1" applyProtection="1">
      <protection locked="0"/>
    </xf>
    <xf numFmtId="0" fontId="4" fillId="8" borderId="32" xfId="0" applyFont="1" applyFill="1" applyBorder="1" applyProtection="1">
      <protection locked="0"/>
    </xf>
    <xf numFmtId="0" fontId="4" fillId="10" borderId="32" xfId="0" applyFont="1" applyFill="1" applyBorder="1" applyProtection="1">
      <protection locked="0"/>
    </xf>
    <xf numFmtId="0" fontId="4" fillId="10" borderId="41" xfId="0" applyFont="1" applyFill="1" applyBorder="1" applyProtection="1">
      <protection locked="0"/>
    </xf>
    <xf numFmtId="0" fontId="4" fillId="0" borderId="40" xfId="0" applyFont="1" applyFill="1" applyBorder="1" applyProtection="1">
      <protection locked="0"/>
    </xf>
    <xf numFmtId="0" fontId="7" fillId="7" borderId="0" xfId="0" applyFont="1" applyFill="1"/>
    <xf numFmtId="0" fontId="7" fillId="0" borderId="4" xfId="0" applyFont="1" applyFill="1" applyBorder="1" applyAlignment="1" applyProtection="1">
      <alignment horizontal="centerContinuous" wrapText="1"/>
      <protection/>
    </xf>
    <xf numFmtId="0" fontId="24" fillId="0" borderId="4" xfId="0" applyFont="1" applyFill="1" applyBorder="1" applyAlignment="1" applyProtection="1">
      <alignment horizontal="centerContinuous"/>
      <protection/>
    </xf>
    <xf numFmtId="0" fontId="25" fillId="0" borderId="4" xfId="0" applyFont="1" applyFill="1" applyBorder="1" applyAlignment="1" applyProtection="1">
      <alignment horizontal="centerContinuous"/>
      <protection/>
    </xf>
    <xf numFmtId="0" fontId="0" fillId="0" borderId="0" xfId="0" applyBorder="1" applyAlignment="1" applyProtection="1">
      <alignment horizontal="centerContinuous"/>
      <protection/>
    </xf>
    <xf numFmtId="0" fontId="26" fillId="0" borderId="0" xfId="0" applyFont="1" applyProtection="1">
      <protection/>
    </xf>
    <xf numFmtId="0" fontId="0" fillId="0" borderId="0" xfId="0" applyProtection="1">
      <protection/>
    </xf>
    <xf numFmtId="49" fontId="8" fillId="10" borderId="7" xfId="0" applyNumberFormat="1" applyFont="1" applyFill="1" applyBorder="1" applyAlignment="1" applyProtection="1">
      <alignment horizontal="center"/>
      <protection/>
    </xf>
    <xf numFmtId="49" fontId="8" fillId="0" borderId="3" xfId="0" applyNumberFormat="1" applyFont="1" applyFill="1" applyBorder="1" applyAlignment="1" applyProtection="1">
      <alignment horizontal="centerContinuous"/>
      <protection/>
    </xf>
    <xf numFmtId="49" fontId="8" fillId="0" borderId="16" xfId="0" applyNumberFormat="1" applyFont="1" applyFill="1" applyBorder="1" applyAlignment="1" applyProtection="1">
      <alignment horizontal="centerContinuous"/>
      <protection/>
    </xf>
    <xf numFmtId="49" fontId="8" fillId="0" borderId="17" xfId="0" applyNumberFormat="1" applyFont="1" applyFill="1" applyBorder="1" applyAlignment="1" applyProtection="1">
      <alignment horizontal="centerContinuous"/>
      <protection/>
    </xf>
    <xf numFmtId="49" fontId="8" fillId="0" borderId="18" xfId="0" applyNumberFormat="1" applyFont="1" applyFill="1" applyBorder="1" applyAlignment="1" applyProtection="1">
      <alignment horizontal="centerContinuous"/>
      <protection/>
    </xf>
    <xf numFmtId="49" fontId="8" fillId="0" borderId="19" xfId="0" applyNumberFormat="1" applyFont="1" applyFill="1" applyBorder="1" applyAlignment="1" applyProtection="1">
      <alignment horizontal="centerContinuous"/>
      <protection/>
    </xf>
    <xf numFmtId="49" fontId="8" fillId="0" borderId="81" xfId="0" applyNumberFormat="1" applyFont="1" applyFill="1" applyBorder="1" applyAlignment="1" applyProtection="1">
      <alignment horizontal="centerContinuous"/>
      <protection/>
    </xf>
    <xf numFmtId="49" fontId="8" fillId="0" borderId="82" xfId="0" applyNumberFormat="1" applyFont="1" applyFill="1" applyBorder="1" applyAlignment="1" applyProtection="1">
      <alignment horizontal="centerContinuous"/>
      <protection/>
    </xf>
    <xf numFmtId="49" fontId="8" fillId="0" borderId="0" xfId="0" applyNumberFormat="1" applyFont="1" applyBorder="1" applyAlignment="1" applyProtection="1">
      <alignment/>
      <protection/>
    </xf>
    <xf numFmtId="0" fontId="26" fillId="0" borderId="0" xfId="0" applyFont="1" applyBorder="1" applyProtection="1">
      <protection/>
    </xf>
    <xf numFmtId="49" fontId="8" fillId="10" borderId="5" xfId="0" applyNumberFormat="1" applyFont="1" applyFill="1" applyBorder="1" applyAlignment="1" applyProtection="1">
      <alignment horizontal="center" wrapText="1"/>
      <protection/>
    </xf>
    <xf numFmtId="49" fontId="8" fillId="0" borderId="6" xfId="0" applyNumberFormat="1" applyFont="1" applyFill="1" applyBorder="1" applyAlignment="1" applyProtection="1">
      <alignment horizontal="center" vertical="center" wrapText="1"/>
      <protection/>
    </xf>
    <xf numFmtId="49" fontId="8" fillId="0" borderId="9" xfId="0" applyNumberFormat="1" applyFont="1" applyFill="1" applyBorder="1" applyAlignment="1" applyProtection="1">
      <alignment horizontal="center" vertical="center" wrapText="1"/>
      <protection/>
    </xf>
    <xf numFmtId="49" fontId="8" fillId="0" borderId="20" xfId="0" applyNumberFormat="1" applyFont="1" applyFill="1" applyBorder="1" applyAlignment="1" applyProtection="1">
      <alignment horizontal="center" vertical="center" wrapText="1"/>
      <protection/>
    </xf>
    <xf numFmtId="0" fontId="27" fillId="0" borderId="12" xfId="0" applyFont="1" applyBorder="1" applyAlignment="1" applyProtection="1">
      <alignment horizontal="right"/>
      <protection/>
    </xf>
    <xf numFmtId="49" fontId="5" fillId="0" borderId="6" xfId="0" applyNumberFormat="1" applyFont="1" applyFill="1" applyBorder="1" applyAlignment="1" applyProtection="1">
      <alignment horizontal="centerContinuous" wrapText="1"/>
      <protection/>
    </xf>
    <xf numFmtId="49" fontId="28" fillId="0" borderId="6" xfId="0" applyNumberFormat="1" applyFont="1" applyFill="1" applyBorder="1" applyAlignment="1" applyProtection="1">
      <alignment horizontal="centerContinuous" wrapText="1"/>
      <protection/>
    </xf>
    <xf numFmtId="49" fontId="28" fillId="0" borderId="5" xfId="0" applyNumberFormat="1" applyFont="1" applyFill="1" applyBorder="1" applyAlignment="1" applyProtection="1">
      <alignment horizontal="centerContinuous" wrapText="1"/>
      <protection/>
    </xf>
    <xf numFmtId="49" fontId="8" fillId="0" borderId="0" xfId="0" applyNumberFormat="1" applyFont="1" applyBorder="1" applyAlignment="1" applyProtection="1">
      <alignment horizontal="centerContinuous" wrapText="1"/>
      <protection/>
    </xf>
    <xf numFmtId="0" fontId="0" fillId="0" borderId="24" xfId="0" applyBorder="1" applyProtection="1">
      <protection/>
    </xf>
    <xf numFmtId="49" fontId="8" fillId="0" borderId="25" xfId="0" applyNumberFormat="1" applyFont="1" applyBorder="1" applyAlignment="1" applyProtection="1">
      <alignment horizontal="centerContinuous"/>
      <protection/>
    </xf>
    <xf numFmtId="49" fontId="8" fillId="0" borderId="26" xfId="0" applyNumberFormat="1" applyFont="1" applyBorder="1" applyAlignment="1" applyProtection="1">
      <alignment horizontal="centerContinuous"/>
      <protection/>
    </xf>
    <xf numFmtId="0" fontId="4" fillId="0" borderId="7" xfId="0" applyFont="1" applyFill="1" applyBorder="1"/>
    <xf numFmtId="3" fontId="11" fillId="0" borderId="0" xfId="0" applyNumberFormat="1" applyFont="1" applyFill="1" applyProtection="1">
      <protection/>
    </xf>
    <xf numFmtId="3" fontId="11" fillId="0" borderId="47" xfId="0" applyNumberFormat="1" applyFont="1" applyFill="1" applyBorder="1" applyProtection="1">
      <protection/>
    </xf>
    <xf numFmtId="3" fontId="11" fillId="0" borderId="8" xfId="0" applyNumberFormat="1" applyFont="1" applyFill="1" applyBorder="1" applyProtection="1">
      <protection/>
    </xf>
    <xf numFmtId="3" fontId="11" fillId="0" borderId="0" xfId="0" applyNumberFormat="1" applyFont="1" applyBorder="1" applyProtection="1">
      <protection/>
    </xf>
    <xf numFmtId="3" fontId="29" fillId="0" borderId="0" xfId="0" applyNumberFormat="1" applyFont="1" applyBorder="1" applyProtection="1">
      <protection locked="0"/>
    </xf>
    <xf numFmtId="0" fontId="4" fillId="0" borderId="35" xfId="0" applyFont="1" applyBorder="1" applyProtection="1">
      <protection/>
    </xf>
    <xf numFmtId="10" fontId="30" fillId="0" borderId="0" xfId="15" applyNumberFormat="1" applyFont="1" applyBorder="1" applyProtection="1">
      <protection locked="0"/>
    </xf>
    <xf numFmtId="10" fontId="30" fillId="0" borderId="36" xfId="15" applyNumberFormat="1" applyFont="1" applyBorder="1" applyProtection="1">
      <protection locked="0"/>
    </xf>
    <xf numFmtId="0" fontId="5" fillId="0" borderId="11" xfId="0" applyFont="1" applyFill="1" applyBorder="1"/>
    <xf numFmtId="3" fontId="11" fillId="0" borderId="1" xfId="0" applyNumberFormat="1" applyFont="1" applyFill="1" applyBorder="1" applyProtection="1">
      <protection/>
    </xf>
    <xf numFmtId="3" fontId="11" fillId="0" borderId="32" xfId="0" applyNumberFormat="1" applyFont="1" applyFill="1" applyBorder="1" applyProtection="1">
      <protection/>
    </xf>
    <xf numFmtId="3" fontId="11" fillId="0" borderId="10" xfId="0" applyNumberFormat="1" applyFont="1" applyFill="1" applyBorder="1" applyProtection="1">
      <protection/>
    </xf>
    <xf numFmtId="0" fontId="31" fillId="0" borderId="35" xfId="0" applyFont="1" applyBorder="1" applyProtection="1">
      <protection/>
    </xf>
    <xf numFmtId="10" fontId="15" fillId="0" borderId="0" xfId="15" applyNumberFormat="1" applyFont="1" applyBorder="1" applyProtection="1">
      <protection/>
    </xf>
    <xf numFmtId="10" fontId="15" fillId="0" borderId="36" xfId="15" applyNumberFormat="1" applyFont="1" applyBorder="1" applyProtection="1">
      <protection/>
    </xf>
    <xf numFmtId="0" fontId="5" fillId="0" borderId="11" xfId="0" applyFont="1" applyFill="1" applyBorder="1" applyAlignment="1">
      <alignment horizontal="left" wrapText="1"/>
    </xf>
    <xf numFmtId="0" fontId="31" fillId="0" borderId="35" xfId="0" applyFont="1" applyBorder="1" applyAlignment="1" applyProtection="1">
      <alignment horizontal="left" wrapText="1"/>
      <protection/>
    </xf>
    <xf numFmtId="0" fontId="4" fillId="0" borderId="11" xfId="0" applyFont="1" applyFill="1" applyBorder="1"/>
    <xf numFmtId="3" fontId="11" fillId="0" borderId="0" xfId="0" applyNumberFormat="1" applyFont="1" applyProtection="1">
      <protection/>
    </xf>
    <xf numFmtId="0" fontId="16" fillId="0" borderId="35" xfId="0" applyFont="1" applyBorder="1" applyProtection="1">
      <protection/>
    </xf>
    <xf numFmtId="0" fontId="5" fillId="0" borderId="18" xfId="0" applyFont="1" applyFill="1" applyBorder="1"/>
    <xf numFmtId="0" fontId="4" fillId="0" borderId="5" xfId="0" applyFont="1" applyFill="1" applyBorder="1"/>
    <xf numFmtId="3" fontId="11" fillId="0" borderId="6" xfId="0" applyNumberFormat="1" applyFont="1" applyFill="1" applyBorder="1" applyProtection="1">
      <protection/>
    </xf>
    <xf numFmtId="3" fontId="11" fillId="0" borderId="40" xfId="0" applyNumberFormat="1" applyFont="1" applyFill="1" applyBorder="1" applyProtection="1">
      <protection/>
    </xf>
    <xf numFmtId="3" fontId="11" fillId="0" borderId="9" xfId="0" applyNumberFormat="1" applyFont="1" applyFill="1" applyBorder="1" applyProtection="1">
      <protection/>
    </xf>
    <xf numFmtId="0" fontId="16" fillId="0" borderId="46" xfId="0" applyFont="1" applyBorder="1" applyProtection="1">
      <protection/>
    </xf>
    <xf numFmtId="10" fontId="15" fillId="0" borderId="22" xfId="15" applyNumberFormat="1" applyFont="1" applyBorder="1" applyProtection="1">
      <protection/>
    </xf>
    <xf numFmtId="10" fontId="15" fillId="0" borderId="61" xfId="15" applyNumberFormat="1" applyFont="1" applyBorder="1" applyProtection="1">
      <protection/>
    </xf>
    <xf numFmtId="0" fontId="5" fillId="0" borderId="14" xfId="0" applyFont="1" applyFill="1" applyBorder="1" applyAlignment="1" applyProtection="1">
      <alignment horizontal="centerContinuous"/>
      <protection/>
    </xf>
    <xf numFmtId="0" fontId="33" fillId="0" borderId="14" xfId="0" applyFont="1" applyFill="1" applyBorder="1" applyAlignment="1" applyProtection="1">
      <alignment horizontal="centerContinuous"/>
      <protection/>
    </xf>
    <xf numFmtId="3" fontId="34" fillId="0" borderId="0" xfId="0" applyNumberFormat="1" applyFont="1" applyProtection="1">
      <protection locked="0"/>
    </xf>
    <xf numFmtId="3" fontId="35" fillId="0" borderId="0" xfId="0" applyNumberFormat="1" applyFont="1" applyProtection="1">
      <protection locked="0"/>
    </xf>
    <xf numFmtId="0" fontId="36" fillId="0" borderId="24" xfId="0" applyFont="1" applyBorder="1" applyProtection="1">
      <protection/>
    </xf>
    <xf numFmtId="3" fontId="11" fillId="0" borderId="23" xfId="0" applyNumberFormat="1" applyFont="1" applyFill="1" applyBorder="1" applyProtection="1">
      <protection/>
    </xf>
    <xf numFmtId="3" fontId="11" fillId="0" borderId="50" xfId="0" applyNumberFormat="1" applyFont="1" applyFill="1" applyBorder="1" applyProtection="1">
      <protection/>
    </xf>
    <xf numFmtId="3" fontId="11" fillId="0" borderId="37" xfId="0" applyNumberFormat="1" applyFont="1" applyFill="1" applyBorder="1" applyProtection="1">
      <protection/>
    </xf>
    <xf numFmtId="3" fontId="11" fillId="0" borderId="19" xfId="0" applyNumberFormat="1" applyFont="1" applyFill="1" applyBorder="1" applyProtection="1">
      <protection/>
    </xf>
    <xf numFmtId="3" fontId="11" fillId="0" borderId="3" xfId="0" applyNumberFormat="1" applyFont="1" applyFill="1" applyBorder="1" applyProtection="1">
      <protection/>
    </xf>
    <xf numFmtId="3" fontId="11" fillId="0" borderId="16" xfId="0" applyNumberFormat="1" applyFont="1" applyFill="1" applyBorder="1" applyProtection="1">
      <protection/>
    </xf>
    <xf numFmtId="3" fontId="11" fillId="0" borderId="21" xfId="0" applyNumberFormat="1" applyFont="1" applyFill="1" applyBorder="1" applyProtection="1">
      <protection/>
    </xf>
    <xf numFmtId="10" fontId="15" fillId="0" borderId="22" xfId="15" applyNumberFormat="1" applyFont="1" applyFill="1" applyBorder="1" applyProtection="1">
      <protection/>
    </xf>
    <xf numFmtId="10" fontId="15" fillId="0" borderId="61" xfId="15" applyNumberFormat="1" applyFont="1" applyFill="1" applyBorder="1" applyProtection="1">
      <protection/>
    </xf>
    <xf numFmtId="0" fontId="8" fillId="0" borderId="6" xfId="0" applyFont="1" applyFill="1" applyBorder="1" applyAlignment="1" applyProtection="1">
      <alignment horizontal="centerContinuous"/>
      <protection/>
    </xf>
    <xf numFmtId="3" fontId="25" fillId="0" borderId="6" xfId="0" applyNumberFormat="1" applyFont="1" applyFill="1" applyBorder="1" applyAlignment="1" applyProtection="1">
      <alignment horizontal="centerContinuous"/>
      <protection/>
    </xf>
    <xf numFmtId="0" fontId="25" fillId="0" borderId="0" xfId="0" applyFont="1" applyFill="1" applyAlignment="1" applyProtection="1">
      <alignment horizontal="centerContinuous"/>
      <protection/>
    </xf>
    <xf numFmtId="3" fontId="34" fillId="0" borderId="0" xfId="0" applyNumberFormat="1" applyFont="1" applyAlignment="1" applyProtection="1">
      <alignment horizontal="centerContinuous"/>
      <protection/>
    </xf>
    <xf numFmtId="3" fontId="35" fillId="0" borderId="0" xfId="0" applyNumberFormat="1" applyFont="1" applyProtection="1">
      <protection/>
    </xf>
    <xf numFmtId="3" fontId="11" fillId="0" borderId="28" xfId="0" applyNumberFormat="1" applyFont="1" applyFill="1" applyBorder="1" applyProtection="1">
      <protection/>
    </xf>
    <xf numFmtId="3" fontId="11" fillId="0" borderId="31" xfId="0" applyNumberFormat="1" applyFont="1" applyFill="1" applyBorder="1" applyProtection="1">
      <protection/>
    </xf>
    <xf numFmtId="3" fontId="11" fillId="0" borderId="11" xfId="0" applyNumberFormat="1" applyFont="1" applyFill="1" applyBorder="1" applyProtection="1">
      <protection/>
    </xf>
    <xf numFmtId="3" fontId="11" fillId="0" borderId="29" xfId="0" applyNumberFormat="1" applyFont="1" applyFill="1" applyBorder="1" applyProtection="1">
      <protection/>
    </xf>
    <xf numFmtId="3" fontId="11" fillId="0" borderId="7" xfId="0" applyNumberFormat="1" applyFont="1" applyFill="1" applyBorder="1" applyProtection="1">
      <protection/>
    </xf>
    <xf numFmtId="0" fontId="17" fillId="0" borderId="0" xfId="0" applyFont="1" applyFill="1" applyProtection="1">
      <protection/>
    </xf>
    <xf numFmtId="0" fontId="37" fillId="0" borderId="0" xfId="0" applyFont="1" applyFill="1" applyProtection="1">
      <protection/>
    </xf>
    <xf numFmtId="0" fontId="17" fillId="0" borderId="0" xfId="0" applyFont="1" applyProtection="1">
      <protection/>
    </xf>
    <xf numFmtId="0" fontId="38" fillId="0" borderId="0" xfId="0" applyFont="1" applyProtection="1">
      <protection/>
    </xf>
    <xf numFmtId="0" fontId="36" fillId="0" borderId="0" xfId="0" applyFont="1" applyProtection="1">
      <protection/>
    </xf>
    <xf numFmtId="49" fontId="8" fillId="0" borderId="7" xfId="0" applyNumberFormat="1" applyFont="1" applyFill="1" applyBorder="1" applyAlignment="1" applyProtection="1">
      <alignment horizontal="center"/>
      <protection/>
    </xf>
    <xf numFmtId="49" fontId="8" fillId="0" borderId="0" xfId="0" applyNumberFormat="1" applyFont="1" applyFill="1" applyAlignment="1" applyProtection="1">
      <alignment horizontal="center"/>
      <protection/>
    </xf>
    <xf numFmtId="49" fontId="8" fillId="0" borderId="5" xfId="0" applyNumberFormat="1" applyFont="1" applyFill="1" applyBorder="1" applyAlignment="1">
      <alignment horizontal="center"/>
    </xf>
    <xf numFmtId="49" fontId="8" fillId="0" borderId="6" xfId="0" applyNumberFormat="1" applyFont="1" applyFill="1" applyBorder="1" applyAlignment="1" applyProtection="1">
      <alignment horizontal="center" wrapText="1"/>
      <protection/>
    </xf>
    <xf numFmtId="49" fontId="8" fillId="0" borderId="9" xfId="0" applyNumberFormat="1" applyFont="1" applyFill="1" applyBorder="1" applyAlignment="1">
      <alignment horizontal="center" wrapText="1"/>
    </xf>
    <xf numFmtId="49" fontId="8" fillId="0" borderId="5" xfId="0" applyNumberFormat="1" applyFont="1" applyFill="1" applyBorder="1" applyAlignment="1" applyProtection="1">
      <alignment horizontal="center" wrapText="1"/>
      <protection/>
    </xf>
    <xf numFmtId="0" fontId="4" fillId="0" borderId="7" xfId="0" applyFont="1" applyFill="1" applyBorder="1" applyProtection="1">
      <protection/>
    </xf>
    <xf numFmtId="3" fontId="29" fillId="0" borderId="0" xfId="0" applyNumberFormat="1" applyFont="1" applyFill="1" applyAlignment="1" applyProtection="1">
      <alignment horizontal="center"/>
      <protection locked="0"/>
    </xf>
    <xf numFmtId="10" fontId="29" fillId="0" borderId="7" xfId="0" applyNumberFormat="1" applyFont="1" applyFill="1" applyBorder="1" applyAlignment="1" applyProtection="1">
      <alignment horizontal="center"/>
      <protection locked="0"/>
    </xf>
    <xf numFmtId="0" fontId="4" fillId="0" borderId="11" xfId="0" applyFont="1" applyFill="1" applyBorder="1" applyProtection="1">
      <protection/>
    </xf>
    <xf numFmtId="3" fontId="29" fillId="0" borderId="1" xfId="0" applyNumberFormat="1" applyFont="1" applyFill="1" applyBorder="1" applyAlignment="1" applyProtection="1">
      <alignment horizontal="center"/>
      <protection locked="0"/>
    </xf>
    <xf numFmtId="10" fontId="29" fillId="0" borderId="11" xfId="0" applyNumberFormat="1" applyFont="1" applyFill="1" applyBorder="1" applyAlignment="1" applyProtection="1">
      <alignment horizontal="center"/>
      <protection locked="0"/>
    </xf>
    <xf numFmtId="0" fontId="4" fillId="0" borderId="5" xfId="0" applyFont="1" applyFill="1" applyBorder="1" applyProtection="1">
      <protection/>
    </xf>
    <xf numFmtId="3" fontId="11" fillId="0" borderId="6" xfId="0" applyNumberFormat="1" applyFont="1" applyFill="1" applyBorder="1" applyAlignment="1" applyProtection="1">
      <alignment horizontal="center"/>
      <protection/>
    </xf>
    <xf numFmtId="3" fontId="11" fillId="0" borderId="39" xfId="0" applyNumberFormat="1" applyFont="1" applyFill="1" applyBorder="1" applyProtection="1">
      <protection/>
    </xf>
    <xf numFmtId="10" fontId="11" fillId="0" borderId="40" xfId="0" applyNumberFormat="1" applyFont="1" applyFill="1" applyBorder="1" applyAlignment="1" applyProtection="1">
      <alignment horizontal="center"/>
      <protection/>
    </xf>
    <xf numFmtId="0" fontId="5" fillId="0" borderId="6" xfId="0" applyFont="1" applyFill="1" applyBorder="1" applyAlignment="1" applyProtection="1">
      <alignment horizontal="centerContinuous"/>
      <protection/>
    </xf>
    <xf numFmtId="3" fontId="11" fillId="0" borderId="0" xfId="0" applyNumberFormat="1" applyFont="1" applyFill="1" applyAlignment="1" applyProtection="1">
      <alignment horizontal="center"/>
      <protection/>
    </xf>
    <xf numFmtId="10" fontId="11" fillId="0" borderId="7" xfId="0" applyNumberFormat="1" applyFont="1" applyFill="1" applyBorder="1" applyAlignment="1" applyProtection="1">
      <alignment horizontal="center"/>
      <protection/>
    </xf>
    <xf numFmtId="3" fontId="11" fillId="0" borderId="1" xfId="0" applyNumberFormat="1" applyFont="1" applyFill="1" applyBorder="1" applyAlignment="1" applyProtection="1">
      <alignment horizontal="center"/>
      <protection/>
    </xf>
    <xf numFmtId="10" fontId="11" fillId="0" borderId="11" xfId="0" applyNumberFormat="1" applyFont="1" applyFill="1" applyBorder="1" applyAlignment="1" applyProtection="1">
      <alignment horizontal="center"/>
      <protection/>
    </xf>
    <xf numFmtId="10" fontId="11" fillId="0" borderId="5" xfId="0" applyNumberFormat="1" applyFont="1" applyFill="1" applyBorder="1" applyAlignment="1" applyProtection="1">
      <alignment horizontal="center"/>
      <protection/>
    </xf>
    <xf numFmtId="0" fontId="1" fillId="0" borderId="0" xfId="0" applyFont="1" applyFill="1" applyProtection="1">
      <protection/>
    </xf>
    <xf numFmtId="0" fontId="25" fillId="0" borderId="0" xfId="0" applyFont="1" applyFill="1" applyProtection="1">
      <protection/>
    </xf>
    <xf numFmtId="0" fontId="7" fillId="0" borderId="83" xfId="0" applyFont="1" applyFill="1" applyBorder="1" applyAlignment="1" applyProtection="1">
      <alignment horizontal="centerContinuous" vertical="top" wrapText="1"/>
      <protection/>
    </xf>
    <xf numFmtId="0" fontId="24" fillId="0" borderId="62" xfId="0" applyFont="1" applyFill="1" applyBorder="1" applyAlignment="1" applyProtection="1">
      <alignment horizontal="centerContinuous" vertical="top" wrapText="1"/>
      <protection/>
    </xf>
    <xf numFmtId="0" fontId="24" fillId="0" borderId="63" xfId="0" applyFont="1" applyFill="1" applyBorder="1" applyAlignment="1" applyProtection="1">
      <alignment horizontal="centerContinuous" vertical="top" wrapText="1"/>
      <protection/>
    </xf>
    <xf numFmtId="0" fontId="17" fillId="0" borderId="66" xfId="0" applyFont="1" applyFill="1" applyBorder="1" applyAlignment="1" applyProtection="1">
      <alignment horizontal="centerContinuous" wrapText="1"/>
      <protection/>
    </xf>
    <xf numFmtId="0" fontId="39" fillId="0" borderId="67" xfId="0" applyFont="1" applyFill="1" applyBorder="1" applyAlignment="1" applyProtection="1">
      <alignment horizontal="centerContinuous" vertical="top" wrapText="1"/>
      <protection/>
    </xf>
    <xf numFmtId="0" fontId="39" fillId="0" borderId="68" xfId="0" applyFont="1" applyFill="1" applyBorder="1" applyAlignment="1" applyProtection="1">
      <alignment horizontal="centerContinuous" vertical="top" wrapText="1"/>
      <protection/>
    </xf>
    <xf numFmtId="0" fontId="40" fillId="0" borderId="0" xfId="0" applyFont="1" applyAlignment="1" applyProtection="1">
      <alignment horizontal="centerContinuous"/>
      <protection/>
    </xf>
    <xf numFmtId="49" fontId="8" fillId="0" borderId="5" xfId="0" applyNumberFormat="1" applyFont="1" applyFill="1" applyBorder="1" applyAlignment="1" applyProtection="1">
      <alignment horizontal="center" vertical="center" wrapText="1"/>
      <protection/>
    </xf>
    <xf numFmtId="49" fontId="5" fillId="0" borderId="5" xfId="0" applyNumberFormat="1" applyFont="1" applyFill="1" applyBorder="1" applyAlignment="1" applyProtection="1">
      <alignment horizontal="center" vertical="center" wrapText="1"/>
      <protection/>
    </xf>
    <xf numFmtId="49" fontId="5" fillId="0" borderId="20" xfId="0" applyNumberFormat="1" applyFont="1" applyBorder="1" applyAlignment="1" applyProtection="1">
      <alignment horizontal="centerContinuous" vertical="center" wrapText="1"/>
      <protection/>
    </xf>
    <xf numFmtId="49" fontId="5" fillId="0" borderId="5" xfId="0" applyNumberFormat="1" applyFont="1" applyBorder="1" applyAlignment="1" applyProtection="1">
      <alignment horizontal="centerContinuous" vertical="center" wrapText="1"/>
      <protection/>
    </xf>
    <xf numFmtId="49" fontId="5" fillId="0" borderId="6" xfId="0" applyNumberFormat="1" applyFont="1" applyBorder="1" applyAlignment="1" applyProtection="1">
      <alignment horizontal="centerContinuous" vertical="center" wrapText="1"/>
      <protection/>
    </xf>
    <xf numFmtId="0" fontId="0" fillId="0" borderId="0" xfId="0" applyAlignment="1" applyProtection="1">
      <alignment vertical="center"/>
      <protection/>
    </xf>
    <xf numFmtId="49" fontId="5" fillId="0" borderId="6" xfId="0" applyNumberFormat="1" applyFont="1" applyFill="1" applyBorder="1" applyAlignment="1" applyProtection="1">
      <alignment horizontal="center" vertical="center" wrapText="1"/>
      <protection/>
    </xf>
    <xf numFmtId="49" fontId="5" fillId="0" borderId="0" xfId="0" applyNumberFormat="1" applyFont="1" applyAlignment="1" applyProtection="1">
      <alignment horizontal="center" vertical="center" wrapText="1"/>
      <protection/>
    </xf>
    <xf numFmtId="37" fontId="5" fillId="0" borderId="0" xfId="18" applyNumberFormat="1" applyFont="1" applyAlignment="1" applyProtection="1">
      <alignment horizontal="center" vertical="center" wrapText="1"/>
      <protection/>
    </xf>
    <xf numFmtId="1" fontId="5" fillId="0" borderId="23" xfId="0" applyNumberFormat="1" applyFont="1" applyBorder="1" applyAlignment="1" applyProtection="1">
      <alignment horizontal="centerContinuous" vertical="center" wrapText="1"/>
      <protection/>
    </xf>
    <xf numFmtId="3" fontId="15" fillId="0" borderId="0" xfId="0" applyNumberFormat="1" applyFont="1" applyProtection="1">
      <protection/>
    </xf>
    <xf numFmtId="3" fontId="15" fillId="0" borderId="0" xfId="0" applyNumberFormat="1" applyFont="1" applyAlignment="1" applyProtection="1">
      <alignment horizontal="center"/>
      <protection/>
    </xf>
    <xf numFmtId="165" fontId="15" fillId="0" borderId="0" xfId="16" applyNumberFormat="1" applyFont="1" applyProtection="1">
      <protection/>
    </xf>
    <xf numFmtId="165" fontId="15" fillId="0" borderId="0" xfId="16" applyNumberFormat="1" applyFont="1" applyAlignment="1" applyProtection="1">
      <alignment horizontal="center"/>
      <protection/>
    </xf>
    <xf numFmtId="165" fontId="15" fillId="0" borderId="0" xfId="16" applyNumberFormat="1" applyFont="1" applyAlignment="1" applyProtection="1">
      <alignment horizontal="right"/>
      <protection/>
    </xf>
    <xf numFmtId="10" fontId="15" fillId="0" borderId="0" xfId="15" applyNumberFormat="1" applyFont="1" applyAlignment="1" applyProtection="1">
      <alignment horizontal="right"/>
      <protection/>
    </xf>
    <xf numFmtId="165" fontId="15" fillId="0" borderId="0" xfId="16" applyNumberFormat="1" applyFont="1" applyAlignment="1" applyProtection="1">
      <alignment/>
      <protection/>
    </xf>
    <xf numFmtId="1" fontId="15" fillId="0" borderId="0" xfId="16" applyNumberFormat="1" applyFont="1" applyProtection="1">
      <protection/>
    </xf>
    <xf numFmtId="0" fontId="5" fillId="0" borderId="6" xfId="0" applyFont="1" applyFill="1" applyBorder="1" applyAlignment="1" applyProtection="1">
      <alignment horizontal="center"/>
      <protection/>
    </xf>
    <xf numFmtId="0" fontId="15" fillId="0" borderId="0" xfId="0" applyFont="1" applyAlignment="1" applyProtection="1">
      <alignment horizontal="center"/>
      <protection/>
    </xf>
    <xf numFmtId="0" fontId="15" fillId="0" borderId="0" xfId="0" applyFont="1" applyProtection="1">
      <protection/>
    </xf>
    <xf numFmtId="0" fontId="5" fillId="0" borderId="6" xfId="0" applyFont="1" applyFill="1" applyBorder="1" applyAlignment="1" applyProtection="1">
      <alignment horizontal="left"/>
      <protection/>
    </xf>
    <xf numFmtId="0" fontId="4" fillId="0" borderId="0" xfId="0" applyFont="1" applyFill="1" applyProtection="1">
      <protection/>
    </xf>
    <xf numFmtId="0" fontId="5" fillId="0" borderId="0" xfId="0" applyFont="1" applyFill="1" applyAlignment="1" applyProtection="1">
      <alignment horizontal="centerContinuous" vertical="top" wrapText="1"/>
      <protection/>
    </xf>
    <xf numFmtId="0" fontId="0" fillId="0" borderId="0" xfId="0" applyFill="1" applyAlignment="1">
      <alignment horizontal="left" vertical="center" wrapText="1"/>
    </xf>
    <xf numFmtId="0" fontId="0" fillId="11" borderId="0" xfId="0" applyFill="1" applyProtection="1">
      <protection/>
    </xf>
    <xf numFmtId="49" fontId="8" fillId="7" borderId="43" xfId="0" applyNumberFormat="1" applyFont="1" applyFill="1" applyBorder="1" applyAlignment="1">
      <alignment horizontal="center" wrapText="1"/>
    </xf>
    <xf numFmtId="49" fontId="8" fillId="7" borderId="45" xfId="0" applyNumberFormat="1" applyFont="1" applyFill="1" applyBorder="1" applyAlignment="1">
      <alignment horizontal="center" wrapText="1"/>
    </xf>
    <xf numFmtId="0" fontId="23" fillId="7" borderId="62" xfId="0" applyFont="1" applyFill="1" applyBorder="1" applyAlignment="1">
      <alignment horizontal="centerContinuous" vertical="top" wrapText="1"/>
    </xf>
    <xf numFmtId="0" fontId="23" fillId="7" borderId="0" xfId="0" applyFont="1" applyFill="1" applyBorder="1" applyAlignment="1">
      <alignment horizontal="centerContinuous" vertical="top" wrapText="1"/>
    </xf>
    <xf numFmtId="0" fontId="7" fillId="12" borderId="4" xfId="0" applyFont="1" applyFill="1" applyBorder="1" applyAlignment="1">
      <alignment horizontal="centerContinuous"/>
    </xf>
    <xf numFmtId="0" fontId="9" fillId="8" borderId="10" xfId="0" applyFont="1" applyFill="1" applyBorder="1" applyProtection="1">
      <protection locked="0"/>
    </xf>
    <xf numFmtId="0" fontId="9" fillId="8" borderId="74" xfId="0" applyFont="1" applyFill="1" applyBorder="1" applyProtection="1">
      <protection locked="0"/>
    </xf>
    <xf numFmtId="0" fontId="5" fillId="2" borderId="0" xfId="0" applyFont="1" applyFill="1" applyAlignment="1" applyProtection="1">
      <alignment horizontal="right" indent="1"/>
      <protection/>
    </xf>
    <xf numFmtId="0" fontId="5" fillId="0" borderId="0" xfId="0" applyFont="1" applyAlignment="1">
      <alignment horizontal="right" indent="1"/>
    </xf>
    <xf numFmtId="166" fontId="1" fillId="5" borderId="10" xfId="0" applyNumberFormat="1" applyFont="1" applyFill="1" applyBorder="1" applyAlignment="1" applyProtection="1">
      <alignment horizontal="left"/>
      <protection locked="0"/>
    </xf>
    <xf numFmtId="166" fontId="1" fillId="10" borderId="10" xfId="0" applyNumberFormat="1" applyFont="1" applyFill="1" applyBorder="1" applyAlignment="1" applyProtection="1">
      <alignment horizontal="left"/>
      <protection locked="0"/>
    </xf>
    <xf numFmtId="0" fontId="3" fillId="2" borderId="52" xfId="0" applyFont="1" applyFill="1" applyBorder="1" applyAlignment="1" applyProtection="1">
      <alignment horizontal="center" vertical="center"/>
      <protection/>
    </xf>
    <xf numFmtId="0" fontId="1" fillId="5" borderId="1" xfId="0" applyFont="1" applyFill="1" applyBorder="1" applyAlignment="1" applyProtection="1">
      <alignment horizontal="left"/>
      <protection locked="0"/>
    </xf>
    <xf numFmtId="0" fontId="0" fillId="5" borderId="1" xfId="0" applyFill="1" applyBorder="1" applyAlignment="1" applyProtection="1">
      <alignment horizontal="left"/>
      <protection locked="0"/>
    </xf>
    <xf numFmtId="0" fontId="5" fillId="2" borderId="1" xfId="0" applyFont="1" applyFill="1" applyBorder="1" applyAlignment="1" applyProtection="1">
      <alignment horizontal="left" vertical="center" wrapText="1"/>
      <protection/>
    </xf>
    <xf numFmtId="0" fontId="7" fillId="12" borderId="12" xfId="0" applyFont="1" applyFill="1" applyBorder="1" applyAlignment="1">
      <alignment horizontal="center" vertical="center" wrapText="1"/>
    </xf>
    <xf numFmtId="0" fontId="7" fillId="12" borderId="0" xfId="0" applyFont="1" applyFill="1" applyBorder="1" applyAlignment="1">
      <alignment horizontal="center" vertical="center" wrapText="1"/>
    </xf>
    <xf numFmtId="49" fontId="5" fillId="7" borderId="84" xfId="0" applyNumberFormat="1" applyFont="1" applyFill="1" applyBorder="1" applyAlignment="1">
      <alignment horizontal="center" wrapText="1"/>
    </xf>
    <xf numFmtId="49" fontId="5" fillId="7" borderId="31" xfId="0" applyNumberFormat="1" applyFont="1" applyFill="1" applyBorder="1" applyAlignment="1">
      <alignment horizontal="center" wrapText="1"/>
    </xf>
    <xf numFmtId="49" fontId="5" fillId="7" borderId="20" xfId="0" applyNumberFormat="1" applyFont="1" applyFill="1" applyBorder="1" applyAlignment="1">
      <alignment horizontal="center" wrapText="1"/>
    </xf>
    <xf numFmtId="49" fontId="5" fillId="7" borderId="5" xfId="0" applyNumberFormat="1" applyFont="1" applyFill="1" applyBorder="1" applyAlignment="1">
      <alignment horizontal="center" wrapText="1"/>
    </xf>
    <xf numFmtId="49" fontId="5" fillId="7" borderId="85" xfId="0" applyNumberFormat="1" applyFont="1" applyFill="1" applyBorder="1" applyAlignment="1">
      <alignment horizontal="center"/>
    </xf>
    <xf numFmtId="49" fontId="5" fillId="7" borderId="34" xfId="0" applyNumberFormat="1" applyFont="1" applyFill="1" applyBorder="1" applyAlignment="1">
      <alignment horizontal="center"/>
    </xf>
    <xf numFmtId="0" fontId="4" fillId="7" borderId="0" xfId="0" applyFont="1" applyFill="1" applyAlignment="1">
      <alignment wrapText="1"/>
    </xf>
    <xf numFmtId="0" fontId="40" fillId="0" borderId="0" xfId="0" applyFont="1" applyAlignment="1" applyProtection="1">
      <alignment horizontal="center"/>
      <protection/>
    </xf>
    <xf numFmtId="49" fontId="5" fillId="0" borderId="20" xfId="0" applyNumberFormat="1" applyFont="1" applyBorder="1" applyAlignment="1" applyProtection="1">
      <alignment horizontal="center" vertical="center" wrapText="1"/>
      <protection/>
    </xf>
    <xf numFmtId="49" fontId="5" fillId="0" borderId="6" xfId="0" applyNumberFormat="1" applyFont="1" applyBorder="1" applyAlignment="1" applyProtection="1">
      <alignment horizontal="center" vertical="center" wrapText="1"/>
      <protection/>
    </xf>
    <xf numFmtId="49" fontId="5" fillId="0" borderId="5" xfId="0" applyNumberFormat="1" applyFont="1" applyBorder="1" applyAlignment="1" applyProtection="1">
      <alignment horizontal="center" vertical="center" wrapText="1"/>
      <protection/>
    </xf>
    <xf numFmtId="0" fontId="41" fillId="13" borderId="0" xfId="0" applyFont="1" applyFill="1" applyAlignment="1" applyProtection="1">
      <alignment horizontal="left" vertical="center" wrapText="1"/>
      <protection/>
    </xf>
    <xf numFmtId="0" fontId="41" fillId="0" borderId="0" xfId="0" applyFont="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activeX/activeX2.xml><?xml version="1.0" encoding="utf-8"?>
<ax:ocx xmlns:ax="http://schemas.microsoft.com/office/2006/activeX" xmlns:r="http://schemas.openxmlformats.org/officeDocument/2006/relationships" ax:classid="{978C9E23-D4B0-11CE-BF2D-00AA003F40D0}" ax:persistence="persistStreamInit" r:id="rId1"/>
</file>

<file path=xl/activeX/activeX3.xml><?xml version="1.0" encoding="utf-8"?>
<ax:ocx xmlns:ax="http://schemas.microsoft.com/office/2006/activeX" xmlns:r="http://schemas.openxmlformats.org/officeDocument/2006/relationships" ax:classid="{978C9E23-D4B0-11CE-BF2D-00AA003F40D0}" ax:persistence="persistStreamInit" r:id="rId1"/>
</file>

<file path=xl/activeX/activeX4.xml><?xml version="1.0" encoding="utf-8"?>
<ax:ocx xmlns:ax="http://schemas.microsoft.com/office/2006/activeX" xmlns:r="http://schemas.openxmlformats.org/officeDocument/2006/relationships" ax:classid="{978C9E23-D4B0-11CE-BF2D-00AA003F40D0}"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76200</xdr:colOff>
      <xdr:row>3</xdr:row>
      <xdr:rowOff>133350</xdr:rowOff>
    </xdr:from>
    <xdr:ext cx="2133600" cy="9525"/>
    <xdr:sp macro="" textlink="">
      <xdr:nvSpPr>
        <xdr:cNvPr id="4" name="ProgressBar1" hidden="1"/>
        <xdr:cNvSpPr/>
      </xdr:nvSpPr>
      <xdr:spPr>
        <a:xfrm>
          <a:off x="11134725" y="990600"/>
          <a:ext cx="2133600" cy="9525"/>
        </a:xfrm>
        <a:prstGeom prst="rect">
          <a:avLst/>
        </a:prstGeom>
        <a:ln>
          <a:noFill/>
        </a:ln>
      </xdr:spPr>
    </xdr:sp>
    <xdr:clientData/>
  </xdr:oneCellAnchor>
  <xdr:twoCellAnchor editAs="oneCell">
    <xdr:from>
      <xdr:col>14</xdr:col>
      <xdr:colOff>76200</xdr:colOff>
      <xdr:row>3</xdr:row>
      <xdr:rowOff>133350</xdr:rowOff>
    </xdr:from>
    <xdr:to>
      <xdr:col>16</xdr:col>
      <xdr:colOff>990600</xdr:colOff>
      <xdr:row>3</xdr:row>
      <xdr:rowOff>142875</xdr:rowOff>
    </xdr:to>
    <xdr:pic>
      <xdr:nvPicPr>
        <xdr:cNvPr id="1027" name="ProgressBar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1134725" y="990600"/>
          <a:ext cx="2133600" cy="95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38100</xdr:colOff>
          <xdr:row>0</xdr:row>
          <xdr:rowOff>28575</xdr:rowOff>
        </xdr:from>
        <xdr:to>
          <xdr:col>13</xdr:col>
          <xdr:colOff>238125</xdr:colOff>
          <xdr:row>1</xdr:row>
          <xdr:rowOff>0</xdr:rowOff>
        </xdr:to>
        <xdr:sp macro="" textlink="">
          <xdr:nvSpPr>
            <xdr:cNvPr id="1025" name="Button 1" hidden="1">
              <a:extLst xmlns:a="http://schemas.openxmlformats.org/drawingml/2006/main">
                <a:ext uri="{63B3BB69-23CF-44E3-9099-C40C66FF867C}">
                  <a14:compatExt spid="_x0000_s102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Validate Section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38100</xdr:colOff>
          <xdr:row>1</xdr:row>
          <xdr:rowOff>142875</xdr:rowOff>
        </xdr:from>
        <xdr:to>
          <xdr:col>13</xdr:col>
          <xdr:colOff>257175</xdr:colOff>
          <xdr:row>3</xdr:row>
          <xdr:rowOff>9525</xdr:rowOff>
        </xdr:to>
        <xdr:sp macro="" textlink="">
          <xdr:nvSpPr>
            <xdr:cNvPr id="1026" name="Button 2" hidden="1">
              <a:extLst xmlns:a="http://schemas.openxmlformats.org/drawingml/2006/main">
                <a:ext uri="{63B3BB69-23CF-44E3-9099-C40C66FF867C}">
                  <a14:compatExt spid="_x0000_s102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Upload Data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0</xdr:row>
          <xdr:rowOff>66675</xdr:rowOff>
        </xdr:from>
        <xdr:to>
          <xdr:col>0</xdr:col>
          <xdr:colOff>1152525</xdr:colOff>
          <xdr:row>1</xdr:row>
          <xdr:rowOff>171450</xdr:rowOff>
        </xdr:to>
        <xdr:sp macro="" textlink="">
          <xdr:nvSpPr>
            <xdr:cNvPr id="2049" name="Button 1" hidden="1">
              <a:extLst xmlns:a="http://schemas.openxmlformats.org/drawingml/2006/main">
                <a:ext uri="{63B3BB69-23CF-44E3-9099-C40C66FF867C}">
                  <a14:compatExt spid="_x0000_s204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Validate Section 2</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6</xdr:col>
          <xdr:colOff>95250</xdr:colOff>
          <xdr:row>0</xdr:row>
          <xdr:rowOff>95250</xdr:rowOff>
        </xdr:from>
        <xdr:to>
          <xdr:col>8</xdr:col>
          <xdr:colOff>342900</xdr:colOff>
          <xdr:row>2</xdr:row>
          <xdr:rowOff>0</xdr:rowOff>
        </xdr:to>
        <xdr:sp macro="" textlink="">
          <xdr:nvSpPr>
            <xdr:cNvPr id="3073" name="Button 1" hidden="1">
              <a:extLst xmlns:a="http://schemas.openxmlformats.org/drawingml/2006/main">
                <a:ext uri="{63B3BB69-23CF-44E3-9099-C40C66FF867C}">
                  <a14:compatExt spid="_x0000_s307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Validate Section 3</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16</xdr:col>
          <xdr:colOff>161925</xdr:colOff>
          <xdr:row>0</xdr:row>
          <xdr:rowOff>66675</xdr:rowOff>
        </xdr:from>
        <xdr:to>
          <xdr:col>19</xdr:col>
          <xdr:colOff>66675</xdr:colOff>
          <xdr:row>1</xdr:row>
          <xdr:rowOff>152400</xdr:rowOff>
        </xdr:to>
        <xdr:sp macro="" textlink="">
          <xdr:nvSpPr>
            <xdr:cNvPr id="4097" name="Button 1" hidden="1">
              <a:extLst xmlns:a="http://schemas.openxmlformats.org/drawingml/2006/main">
                <a:ext uri="{63B3BB69-23CF-44E3-9099-C40C66FF867C}">
                  <a14:compatExt spid="_x0000_s409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Validate Section 4</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209550</xdr:colOff>
          <xdr:row>0</xdr:row>
          <xdr:rowOff>85725</xdr:rowOff>
        </xdr:from>
        <xdr:to>
          <xdr:col>6</xdr:col>
          <xdr:colOff>552450</xdr:colOff>
          <xdr:row>1</xdr:row>
          <xdr:rowOff>161925</xdr:rowOff>
        </xdr:to>
        <xdr:sp macro="" textlink="">
          <xdr:nvSpPr>
            <xdr:cNvPr id="5121" name="Button 1" hidden="1">
              <a:extLst xmlns:a="http://schemas.openxmlformats.org/drawingml/2006/main">
                <a:ext uri="{63B3BB69-23CF-44E3-9099-C40C66FF867C}">
                  <a14:compatExt spid="_x0000_s512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Validate Section 5</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5" Type="http://schemas.openxmlformats.org/officeDocument/2006/relationships/ctrlProp" Target="../ctrlProps/ctrlProp2.xml" /><Relationship Id="rId14" Type="http://schemas.openxmlformats.org/officeDocument/2006/relationships/ctrlProp" Target="../ctrlProps/ctrlProp1.xml" /><Relationship Id="rId4" Type="http://schemas.openxmlformats.org/officeDocument/2006/relationships/control" Target="../activeX/activeX1.xml" /><Relationship Id="rId6" Type="http://schemas.openxmlformats.org/officeDocument/2006/relationships/control" Target="../activeX/activeX2.xml" /><Relationship Id="rId10" Type="http://schemas.openxmlformats.org/officeDocument/2006/relationships/control" Target="../activeX/activeX4.xml" /><Relationship Id="rId12" Type="http://schemas.openxmlformats.org/officeDocument/2006/relationships/control" Target="../activeX/activeX5.xml" /><Relationship Id="rId8" Type="http://schemas.openxmlformats.org/officeDocument/2006/relationships/control" Target="../activeX/activeX3.xml" /><Relationship Id="rId11" Type="http://schemas.openxmlformats.org/officeDocument/2006/relationships/image" Target="../media/image4.emf" /><Relationship Id="rId13" Type="http://schemas.openxmlformats.org/officeDocument/2006/relationships/image" Target="../media/image5.emf" /><Relationship Id="rId9" Type="http://schemas.openxmlformats.org/officeDocument/2006/relationships/image" Target="../media/image3.emf" /><Relationship Id="rId7" Type="http://schemas.openxmlformats.org/officeDocument/2006/relationships/image" Target="../media/image2.emf" /><Relationship Id="rId5"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6" Type="http://schemas.openxmlformats.org/officeDocument/2006/relationships/control" Target="../activeX/activeX4.xml" /><Relationship Id="rId17" Type="http://schemas.openxmlformats.org/officeDocument/2006/relationships/control" Target="../activeX/activeX5.xml" /><Relationship Id="rId18" Type="http://schemas.openxmlformats.org/officeDocument/2006/relationships/vmlDrawing" Target="../drawings/vmlDrawing1.vml" /><Relationship Id="rId19" Type="http://schemas.openxmlformats.org/officeDocument/2006/relationships/drawing" Target="../drawings/drawing1.xm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3" Type="http://schemas.openxmlformats.org/officeDocument/2006/relationships/ctrlProp" Target="../ctrlProps/ctrlProp3.xml" /><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4.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3" Type="http://schemas.openxmlformats.org/officeDocument/2006/relationships/ctrlProp" Target="../ctrlProps/ctrlProp5.xml" /><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3" Type="http://schemas.openxmlformats.org/officeDocument/2006/relationships/ctrlProp" Target="../ctrlProps/ctrlProp6.xml" /><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67"/>
  <sheetViews>
    <sheetView workbookViewId="0" topLeftCell="A4">
      <selection activeCell="R15" sqref="R15"/>
    </sheetView>
  </sheetViews>
  <sheetFormatPr defaultColWidth="9.140625" defaultRowHeight="15"/>
  <cols>
    <col min="1" max="1" width="12.7109375" style="23" customWidth="1"/>
    <col min="2" max="2" width="14.8515625" style="5" customWidth="1"/>
    <col min="3" max="3" width="18.8515625" style="5" customWidth="1"/>
    <col min="4" max="5" width="10.7109375" style="5" customWidth="1"/>
    <col min="6" max="6" width="9.7109375" style="5" customWidth="1"/>
    <col min="7" max="7" width="10.7109375" style="5" customWidth="1"/>
    <col min="8" max="8" width="19.00390625" style="5" customWidth="1"/>
    <col min="9" max="10" width="10.7109375" style="5" customWidth="1"/>
    <col min="11" max="11" width="9.7109375" style="5" customWidth="1"/>
    <col min="12" max="14" width="9.140625" style="4" customWidth="1"/>
    <col min="15" max="16" width="9.140625" style="5" customWidth="1"/>
    <col min="17" max="17" width="17.421875" style="17" customWidth="1"/>
    <col min="18" max="18" width="17.421875" style="18" customWidth="1"/>
    <col min="19" max="21" width="9.140625" style="5" customWidth="1"/>
    <col min="22" max="22" width="11.8515625" style="5" customWidth="1"/>
    <col min="23" max="23" width="13.7109375" style="5" customWidth="1"/>
    <col min="24" max="24" width="10.140625" style="5" customWidth="1"/>
    <col min="25" max="256" width="9.140625" style="5" customWidth="1"/>
    <col min="257" max="257" width="12.7109375" style="5" customWidth="1"/>
    <col min="258" max="258" width="14.8515625" style="5" customWidth="1"/>
    <col min="259" max="259" width="18.8515625" style="5" customWidth="1"/>
    <col min="260" max="261" width="10.7109375" style="5" customWidth="1"/>
    <col min="262" max="262" width="9.7109375" style="5" customWidth="1"/>
    <col min="263" max="263" width="10.7109375" style="5" customWidth="1"/>
    <col min="264" max="264" width="19.00390625" style="5" customWidth="1"/>
    <col min="265" max="266" width="10.7109375" style="5" customWidth="1"/>
    <col min="267" max="267" width="9.7109375" style="5" customWidth="1"/>
    <col min="268" max="272" width="9.140625" style="5" customWidth="1"/>
    <col min="273" max="274" width="17.421875" style="5" customWidth="1"/>
    <col min="275" max="277" width="9.140625" style="5" customWidth="1"/>
    <col min="278" max="278" width="11.8515625" style="5" customWidth="1"/>
    <col min="279" max="279" width="13.7109375" style="5" customWidth="1"/>
    <col min="280" max="280" width="10.140625" style="5" customWidth="1"/>
    <col min="281" max="512" width="9.140625" style="5" customWidth="1"/>
    <col min="513" max="513" width="12.7109375" style="5" customWidth="1"/>
    <col min="514" max="514" width="14.8515625" style="5" customWidth="1"/>
    <col min="515" max="515" width="18.8515625" style="5" customWidth="1"/>
    <col min="516" max="517" width="10.7109375" style="5" customWidth="1"/>
    <col min="518" max="518" width="9.7109375" style="5" customWidth="1"/>
    <col min="519" max="519" width="10.7109375" style="5" customWidth="1"/>
    <col min="520" max="520" width="19.00390625" style="5" customWidth="1"/>
    <col min="521" max="522" width="10.7109375" style="5" customWidth="1"/>
    <col min="523" max="523" width="9.7109375" style="5" customWidth="1"/>
    <col min="524" max="528" width="9.140625" style="5" customWidth="1"/>
    <col min="529" max="530" width="17.421875" style="5" customWidth="1"/>
    <col min="531" max="533" width="9.140625" style="5" customWidth="1"/>
    <col min="534" max="534" width="11.8515625" style="5" customWidth="1"/>
    <col min="535" max="535" width="13.7109375" style="5" customWidth="1"/>
    <col min="536" max="536" width="10.140625" style="5" customWidth="1"/>
    <col min="537" max="768" width="9.140625" style="5" customWidth="1"/>
    <col min="769" max="769" width="12.7109375" style="5" customWidth="1"/>
    <col min="770" max="770" width="14.8515625" style="5" customWidth="1"/>
    <col min="771" max="771" width="18.8515625" style="5" customWidth="1"/>
    <col min="772" max="773" width="10.7109375" style="5" customWidth="1"/>
    <col min="774" max="774" width="9.7109375" style="5" customWidth="1"/>
    <col min="775" max="775" width="10.7109375" style="5" customWidth="1"/>
    <col min="776" max="776" width="19.00390625" style="5" customWidth="1"/>
    <col min="777" max="778" width="10.7109375" style="5" customWidth="1"/>
    <col min="779" max="779" width="9.7109375" style="5" customWidth="1"/>
    <col min="780" max="784" width="9.140625" style="5" customWidth="1"/>
    <col min="785" max="786" width="17.421875" style="5" customWidth="1"/>
    <col min="787" max="789" width="9.140625" style="5" customWidth="1"/>
    <col min="790" max="790" width="11.8515625" style="5" customWidth="1"/>
    <col min="791" max="791" width="13.7109375" style="5" customWidth="1"/>
    <col min="792" max="792" width="10.140625" style="5" customWidth="1"/>
    <col min="793" max="1024" width="9.140625" style="5" customWidth="1"/>
    <col min="1025" max="1025" width="12.7109375" style="5" customWidth="1"/>
    <col min="1026" max="1026" width="14.8515625" style="5" customWidth="1"/>
    <col min="1027" max="1027" width="18.8515625" style="5" customWidth="1"/>
    <col min="1028" max="1029" width="10.7109375" style="5" customWidth="1"/>
    <col min="1030" max="1030" width="9.7109375" style="5" customWidth="1"/>
    <col min="1031" max="1031" width="10.7109375" style="5" customWidth="1"/>
    <col min="1032" max="1032" width="19.00390625" style="5" customWidth="1"/>
    <col min="1033" max="1034" width="10.7109375" style="5" customWidth="1"/>
    <col min="1035" max="1035" width="9.7109375" style="5" customWidth="1"/>
    <col min="1036" max="1040" width="9.140625" style="5" customWidth="1"/>
    <col min="1041" max="1042" width="17.421875" style="5" customWidth="1"/>
    <col min="1043" max="1045" width="9.140625" style="5" customWidth="1"/>
    <col min="1046" max="1046" width="11.8515625" style="5" customWidth="1"/>
    <col min="1047" max="1047" width="13.7109375" style="5" customWidth="1"/>
    <col min="1048" max="1048" width="10.140625" style="5" customWidth="1"/>
    <col min="1049" max="1280" width="9.140625" style="5" customWidth="1"/>
    <col min="1281" max="1281" width="12.7109375" style="5" customWidth="1"/>
    <col min="1282" max="1282" width="14.8515625" style="5" customWidth="1"/>
    <col min="1283" max="1283" width="18.8515625" style="5" customWidth="1"/>
    <col min="1284" max="1285" width="10.7109375" style="5" customWidth="1"/>
    <col min="1286" max="1286" width="9.7109375" style="5" customWidth="1"/>
    <col min="1287" max="1287" width="10.7109375" style="5" customWidth="1"/>
    <col min="1288" max="1288" width="19.00390625" style="5" customWidth="1"/>
    <col min="1289" max="1290" width="10.7109375" style="5" customWidth="1"/>
    <col min="1291" max="1291" width="9.7109375" style="5" customWidth="1"/>
    <col min="1292" max="1296" width="9.140625" style="5" customWidth="1"/>
    <col min="1297" max="1298" width="17.421875" style="5" customWidth="1"/>
    <col min="1299" max="1301" width="9.140625" style="5" customWidth="1"/>
    <col min="1302" max="1302" width="11.8515625" style="5" customWidth="1"/>
    <col min="1303" max="1303" width="13.7109375" style="5" customWidth="1"/>
    <col min="1304" max="1304" width="10.140625" style="5" customWidth="1"/>
    <col min="1305" max="1536" width="9.140625" style="5" customWidth="1"/>
    <col min="1537" max="1537" width="12.7109375" style="5" customWidth="1"/>
    <col min="1538" max="1538" width="14.8515625" style="5" customWidth="1"/>
    <col min="1539" max="1539" width="18.8515625" style="5" customWidth="1"/>
    <col min="1540" max="1541" width="10.7109375" style="5" customWidth="1"/>
    <col min="1542" max="1542" width="9.7109375" style="5" customWidth="1"/>
    <col min="1543" max="1543" width="10.7109375" style="5" customWidth="1"/>
    <col min="1544" max="1544" width="19.00390625" style="5" customWidth="1"/>
    <col min="1545" max="1546" width="10.7109375" style="5" customWidth="1"/>
    <col min="1547" max="1547" width="9.7109375" style="5" customWidth="1"/>
    <col min="1548" max="1552" width="9.140625" style="5" customWidth="1"/>
    <col min="1553" max="1554" width="17.421875" style="5" customWidth="1"/>
    <col min="1555" max="1557" width="9.140625" style="5" customWidth="1"/>
    <col min="1558" max="1558" width="11.8515625" style="5" customWidth="1"/>
    <col min="1559" max="1559" width="13.7109375" style="5" customWidth="1"/>
    <col min="1560" max="1560" width="10.140625" style="5" customWidth="1"/>
    <col min="1561" max="1792" width="9.140625" style="5" customWidth="1"/>
    <col min="1793" max="1793" width="12.7109375" style="5" customWidth="1"/>
    <col min="1794" max="1794" width="14.8515625" style="5" customWidth="1"/>
    <col min="1795" max="1795" width="18.8515625" style="5" customWidth="1"/>
    <col min="1796" max="1797" width="10.7109375" style="5" customWidth="1"/>
    <col min="1798" max="1798" width="9.7109375" style="5" customWidth="1"/>
    <col min="1799" max="1799" width="10.7109375" style="5" customWidth="1"/>
    <col min="1800" max="1800" width="19.00390625" style="5" customWidth="1"/>
    <col min="1801" max="1802" width="10.7109375" style="5" customWidth="1"/>
    <col min="1803" max="1803" width="9.7109375" style="5" customWidth="1"/>
    <col min="1804" max="1808" width="9.140625" style="5" customWidth="1"/>
    <col min="1809" max="1810" width="17.421875" style="5" customWidth="1"/>
    <col min="1811" max="1813" width="9.140625" style="5" customWidth="1"/>
    <col min="1814" max="1814" width="11.8515625" style="5" customWidth="1"/>
    <col min="1815" max="1815" width="13.7109375" style="5" customWidth="1"/>
    <col min="1816" max="1816" width="10.140625" style="5" customWidth="1"/>
    <col min="1817" max="2048" width="9.140625" style="5" customWidth="1"/>
    <col min="2049" max="2049" width="12.7109375" style="5" customWidth="1"/>
    <col min="2050" max="2050" width="14.8515625" style="5" customWidth="1"/>
    <col min="2051" max="2051" width="18.8515625" style="5" customWidth="1"/>
    <col min="2052" max="2053" width="10.7109375" style="5" customWidth="1"/>
    <col min="2054" max="2054" width="9.7109375" style="5" customWidth="1"/>
    <col min="2055" max="2055" width="10.7109375" style="5" customWidth="1"/>
    <col min="2056" max="2056" width="19.00390625" style="5" customWidth="1"/>
    <col min="2057" max="2058" width="10.7109375" style="5" customWidth="1"/>
    <col min="2059" max="2059" width="9.7109375" style="5" customWidth="1"/>
    <col min="2060" max="2064" width="9.140625" style="5" customWidth="1"/>
    <col min="2065" max="2066" width="17.421875" style="5" customWidth="1"/>
    <col min="2067" max="2069" width="9.140625" style="5" customWidth="1"/>
    <col min="2070" max="2070" width="11.8515625" style="5" customWidth="1"/>
    <col min="2071" max="2071" width="13.7109375" style="5" customWidth="1"/>
    <col min="2072" max="2072" width="10.140625" style="5" customWidth="1"/>
    <col min="2073" max="2304" width="9.140625" style="5" customWidth="1"/>
    <col min="2305" max="2305" width="12.7109375" style="5" customWidth="1"/>
    <col min="2306" max="2306" width="14.8515625" style="5" customWidth="1"/>
    <col min="2307" max="2307" width="18.8515625" style="5" customWidth="1"/>
    <col min="2308" max="2309" width="10.7109375" style="5" customWidth="1"/>
    <col min="2310" max="2310" width="9.7109375" style="5" customWidth="1"/>
    <col min="2311" max="2311" width="10.7109375" style="5" customWidth="1"/>
    <col min="2312" max="2312" width="19.00390625" style="5" customWidth="1"/>
    <col min="2313" max="2314" width="10.7109375" style="5" customWidth="1"/>
    <col min="2315" max="2315" width="9.7109375" style="5" customWidth="1"/>
    <col min="2316" max="2320" width="9.140625" style="5" customWidth="1"/>
    <col min="2321" max="2322" width="17.421875" style="5" customWidth="1"/>
    <col min="2323" max="2325" width="9.140625" style="5" customWidth="1"/>
    <col min="2326" max="2326" width="11.8515625" style="5" customWidth="1"/>
    <col min="2327" max="2327" width="13.7109375" style="5" customWidth="1"/>
    <col min="2328" max="2328" width="10.140625" style="5" customWidth="1"/>
    <col min="2329" max="2560" width="9.140625" style="5" customWidth="1"/>
    <col min="2561" max="2561" width="12.7109375" style="5" customWidth="1"/>
    <col min="2562" max="2562" width="14.8515625" style="5" customWidth="1"/>
    <col min="2563" max="2563" width="18.8515625" style="5" customWidth="1"/>
    <col min="2564" max="2565" width="10.7109375" style="5" customWidth="1"/>
    <col min="2566" max="2566" width="9.7109375" style="5" customWidth="1"/>
    <col min="2567" max="2567" width="10.7109375" style="5" customWidth="1"/>
    <col min="2568" max="2568" width="19.00390625" style="5" customWidth="1"/>
    <col min="2569" max="2570" width="10.7109375" style="5" customWidth="1"/>
    <col min="2571" max="2571" width="9.7109375" style="5" customWidth="1"/>
    <col min="2572" max="2576" width="9.140625" style="5" customWidth="1"/>
    <col min="2577" max="2578" width="17.421875" style="5" customWidth="1"/>
    <col min="2579" max="2581" width="9.140625" style="5" customWidth="1"/>
    <col min="2582" max="2582" width="11.8515625" style="5" customWidth="1"/>
    <col min="2583" max="2583" width="13.7109375" style="5" customWidth="1"/>
    <col min="2584" max="2584" width="10.140625" style="5" customWidth="1"/>
    <col min="2585" max="2816" width="9.140625" style="5" customWidth="1"/>
    <col min="2817" max="2817" width="12.7109375" style="5" customWidth="1"/>
    <col min="2818" max="2818" width="14.8515625" style="5" customWidth="1"/>
    <col min="2819" max="2819" width="18.8515625" style="5" customWidth="1"/>
    <col min="2820" max="2821" width="10.7109375" style="5" customWidth="1"/>
    <col min="2822" max="2822" width="9.7109375" style="5" customWidth="1"/>
    <col min="2823" max="2823" width="10.7109375" style="5" customWidth="1"/>
    <col min="2824" max="2824" width="19.00390625" style="5" customWidth="1"/>
    <col min="2825" max="2826" width="10.7109375" style="5" customWidth="1"/>
    <col min="2827" max="2827" width="9.7109375" style="5" customWidth="1"/>
    <col min="2828" max="2832" width="9.140625" style="5" customWidth="1"/>
    <col min="2833" max="2834" width="17.421875" style="5" customWidth="1"/>
    <col min="2835" max="2837" width="9.140625" style="5" customWidth="1"/>
    <col min="2838" max="2838" width="11.8515625" style="5" customWidth="1"/>
    <col min="2839" max="2839" width="13.7109375" style="5" customWidth="1"/>
    <col min="2840" max="2840" width="10.140625" style="5" customWidth="1"/>
    <col min="2841" max="3072" width="9.140625" style="5" customWidth="1"/>
    <col min="3073" max="3073" width="12.7109375" style="5" customWidth="1"/>
    <col min="3074" max="3074" width="14.8515625" style="5" customWidth="1"/>
    <col min="3075" max="3075" width="18.8515625" style="5" customWidth="1"/>
    <col min="3076" max="3077" width="10.7109375" style="5" customWidth="1"/>
    <col min="3078" max="3078" width="9.7109375" style="5" customWidth="1"/>
    <col min="3079" max="3079" width="10.7109375" style="5" customWidth="1"/>
    <col min="3080" max="3080" width="19.00390625" style="5" customWidth="1"/>
    <col min="3081" max="3082" width="10.7109375" style="5" customWidth="1"/>
    <col min="3083" max="3083" width="9.7109375" style="5" customWidth="1"/>
    <col min="3084" max="3088" width="9.140625" style="5" customWidth="1"/>
    <col min="3089" max="3090" width="17.421875" style="5" customWidth="1"/>
    <col min="3091" max="3093" width="9.140625" style="5" customWidth="1"/>
    <col min="3094" max="3094" width="11.8515625" style="5" customWidth="1"/>
    <col min="3095" max="3095" width="13.7109375" style="5" customWidth="1"/>
    <col min="3096" max="3096" width="10.140625" style="5" customWidth="1"/>
    <col min="3097" max="3328" width="9.140625" style="5" customWidth="1"/>
    <col min="3329" max="3329" width="12.7109375" style="5" customWidth="1"/>
    <col min="3330" max="3330" width="14.8515625" style="5" customWidth="1"/>
    <col min="3331" max="3331" width="18.8515625" style="5" customWidth="1"/>
    <col min="3332" max="3333" width="10.7109375" style="5" customWidth="1"/>
    <col min="3334" max="3334" width="9.7109375" style="5" customWidth="1"/>
    <col min="3335" max="3335" width="10.7109375" style="5" customWidth="1"/>
    <col min="3336" max="3336" width="19.00390625" style="5" customWidth="1"/>
    <col min="3337" max="3338" width="10.7109375" style="5" customWidth="1"/>
    <col min="3339" max="3339" width="9.7109375" style="5" customWidth="1"/>
    <col min="3340" max="3344" width="9.140625" style="5" customWidth="1"/>
    <col min="3345" max="3346" width="17.421875" style="5" customWidth="1"/>
    <col min="3347" max="3349" width="9.140625" style="5" customWidth="1"/>
    <col min="3350" max="3350" width="11.8515625" style="5" customWidth="1"/>
    <col min="3351" max="3351" width="13.7109375" style="5" customWidth="1"/>
    <col min="3352" max="3352" width="10.140625" style="5" customWidth="1"/>
    <col min="3353" max="3584" width="9.140625" style="5" customWidth="1"/>
    <col min="3585" max="3585" width="12.7109375" style="5" customWidth="1"/>
    <col min="3586" max="3586" width="14.8515625" style="5" customWidth="1"/>
    <col min="3587" max="3587" width="18.8515625" style="5" customWidth="1"/>
    <col min="3588" max="3589" width="10.7109375" style="5" customWidth="1"/>
    <col min="3590" max="3590" width="9.7109375" style="5" customWidth="1"/>
    <col min="3591" max="3591" width="10.7109375" style="5" customWidth="1"/>
    <col min="3592" max="3592" width="19.00390625" style="5" customWidth="1"/>
    <col min="3593" max="3594" width="10.7109375" style="5" customWidth="1"/>
    <col min="3595" max="3595" width="9.7109375" style="5" customWidth="1"/>
    <col min="3596" max="3600" width="9.140625" style="5" customWidth="1"/>
    <col min="3601" max="3602" width="17.421875" style="5" customWidth="1"/>
    <col min="3603" max="3605" width="9.140625" style="5" customWidth="1"/>
    <col min="3606" max="3606" width="11.8515625" style="5" customWidth="1"/>
    <col min="3607" max="3607" width="13.7109375" style="5" customWidth="1"/>
    <col min="3608" max="3608" width="10.140625" style="5" customWidth="1"/>
    <col min="3609" max="3840" width="9.140625" style="5" customWidth="1"/>
    <col min="3841" max="3841" width="12.7109375" style="5" customWidth="1"/>
    <col min="3842" max="3842" width="14.8515625" style="5" customWidth="1"/>
    <col min="3843" max="3843" width="18.8515625" style="5" customWidth="1"/>
    <col min="3844" max="3845" width="10.7109375" style="5" customWidth="1"/>
    <col min="3846" max="3846" width="9.7109375" style="5" customWidth="1"/>
    <col min="3847" max="3847" width="10.7109375" style="5" customWidth="1"/>
    <col min="3848" max="3848" width="19.00390625" style="5" customWidth="1"/>
    <col min="3849" max="3850" width="10.7109375" style="5" customWidth="1"/>
    <col min="3851" max="3851" width="9.7109375" style="5" customWidth="1"/>
    <col min="3852" max="3856" width="9.140625" style="5" customWidth="1"/>
    <col min="3857" max="3858" width="17.421875" style="5" customWidth="1"/>
    <col min="3859" max="3861" width="9.140625" style="5" customWidth="1"/>
    <col min="3862" max="3862" width="11.8515625" style="5" customWidth="1"/>
    <col min="3863" max="3863" width="13.7109375" style="5" customWidth="1"/>
    <col min="3864" max="3864" width="10.140625" style="5" customWidth="1"/>
    <col min="3865" max="4096" width="9.140625" style="5" customWidth="1"/>
    <col min="4097" max="4097" width="12.7109375" style="5" customWidth="1"/>
    <col min="4098" max="4098" width="14.8515625" style="5" customWidth="1"/>
    <col min="4099" max="4099" width="18.8515625" style="5" customWidth="1"/>
    <col min="4100" max="4101" width="10.7109375" style="5" customWidth="1"/>
    <col min="4102" max="4102" width="9.7109375" style="5" customWidth="1"/>
    <col min="4103" max="4103" width="10.7109375" style="5" customWidth="1"/>
    <col min="4104" max="4104" width="19.00390625" style="5" customWidth="1"/>
    <col min="4105" max="4106" width="10.7109375" style="5" customWidth="1"/>
    <col min="4107" max="4107" width="9.7109375" style="5" customWidth="1"/>
    <col min="4108" max="4112" width="9.140625" style="5" customWidth="1"/>
    <col min="4113" max="4114" width="17.421875" style="5" customWidth="1"/>
    <col min="4115" max="4117" width="9.140625" style="5" customWidth="1"/>
    <col min="4118" max="4118" width="11.8515625" style="5" customWidth="1"/>
    <col min="4119" max="4119" width="13.7109375" style="5" customWidth="1"/>
    <col min="4120" max="4120" width="10.140625" style="5" customWidth="1"/>
    <col min="4121" max="4352" width="9.140625" style="5" customWidth="1"/>
    <col min="4353" max="4353" width="12.7109375" style="5" customWidth="1"/>
    <col min="4354" max="4354" width="14.8515625" style="5" customWidth="1"/>
    <col min="4355" max="4355" width="18.8515625" style="5" customWidth="1"/>
    <col min="4356" max="4357" width="10.7109375" style="5" customWidth="1"/>
    <col min="4358" max="4358" width="9.7109375" style="5" customWidth="1"/>
    <col min="4359" max="4359" width="10.7109375" style="5" customWidth="1"/>
    <col min="4360" max="4360" width="19.00390625" style="5" customWidth="1"/>
    <col min="4361" max="4362" width="10.7109375" style="5" customWidth="1"/>
    <col min="4363" max="4363" width="9.7109375" style="5" customWidth="1"/>
    <col min="4364" max="4368" width="9.140625" style="5" customWidth="1"/>
    <col min="4369" max="4370" width="17.421875" style="5" customWidth="1"/>
    <col min="4371" max="4373" width="9.140625" style="5" customWidth="1"/>
    <col min="4374" max="4374" width="11.8515625" style="5" customWidth="1"/>
    <col min="4375" max="4375" width="13.7109375" style="5" customWidth="1"/>
    <col min="4376" max="4376" width="10.140625" style="5" customWidth="1"/>
    <col min="4377" max="4608" width="9.140625" style="5" customWidth="1"/>
    <col min="4609" max="4609" width="12.7109375" style="5" customWidth="1"/>
    <col min="4610" max="4610" width="14.8515625" style="5" customWidth="1"/>
    <col min="4611" max="4611" width="18.8515625" style="5" customWidth="1"/>
    <col min="4612" max="4613" width="10.7109375" style="5" customWidth="1"/>
    <col min="4614" max="4614" width="9.7109375" style="5" customWidth="1"/>
    <col min="4615" max="4615" width="10.7109375" style="5" customWidth="1"/>
    <col min="4616" max="4616" width="19.00390625" style="5" customWidth="1"/>
    <col min="4617" max="4618" width="10.7109375" style="5" customWidth="1"/>
    <col min="4619" max="4619" width="9.7109375" style="5" customWidth="1"/>
    <col min="4620" max="4624" width="9.140625" style="5" customWidth="1"/>
    <col min="4625" max="4626" width="17.421875" style="5" customWidth="1"/>
    <col min="4627" max="4629" width="9.140625" style="5" customWidth="1"/>
    <col min="4630" max="4630" width="11.8515625" style="5" customWidth="1"/>
    <col min="4631" max="4631" width="13.7109375" style="5" customWidth="1"/>
    <col min="4632" max="4632" width="10.140625" style="5" customWidth="1"/>
    <col min="4633" max="4864" width="9.140625" style="5" customWidth="1"/>
    <col min="4865" max="4865" width="12.7109375" style="5" customWidth="1"/>
    <col min="4866" max="4866" width="14.8515625" style="5" customWidth="1"/>
    <col min="4867" max="4867" width="18.8515625" style="5" customWidth="1"/>
    <col min="4868" max="4869" width="10.7109375" style="5" customWidth="1"/>
    <col min="4870" max="4870" width="9.7109375" style="5" customWidth="1"/>
    <col min="4871" max="4871" width="10.7109375" style="5" customWidth="1"/>
    <col min="4872" max="4872" width="19.00390625" style="5" customWidth="1"/>
    <col min="4873" max="4874" width="10.7109375" style="5" customWidth="1"/>
    <col min="4875" max="4875" width="9.7109375" style="5" customWidth="1"/>
    <col min="4876" max="4880" width="9.140625" style="5" customWidth="1"/>
    <col min="4881" max="4882" width="17.421875" style="5" customWidth="1"/>
    <col min="4883" max="4885" width="9.140625" style="5" customWidth="1"/>
    <col min="4886" max="4886" width="11.8515625" style="5" customWidth="1"/>
    <col min="4887" max="4887" width="13.7109375" style="5" customWidth="1"/>
    <col min="4888" max="4888" width="10.140625" style="5" customWidth="1"/>
    <col min="4889" max="5120" width="9.140625" style="5" customWidth="1"/>
    <col min="5121" max="5121" width="12.7109375" style="5" customWidth="1"/>
    <col min="5122" max="5122" width="14.8515625" style="5" customWidth="1"/>
    <col min="5123" max="5123" width="18.8515625" style="5" customWidth="1"/>
    <col min="5124" max="5125" width="10.7109375" style="5" customWidth="1"/>
    <col min="5126" max="5126" width="9.7109375" style="5" customWidth="1"/>
    <col min="5127" max="5127" width="10.7109375" style="5" customWidth="1"/>
    <col min="5128" max="5128" width="19.00390625" style="5" customWidth="1"/>
    <col min="5129" max="5130" width="10.7109375" style="5" customWidth="1"/>
    <col min="5131" max="5131" width="9.7109375" style="5" customWidth="1"/>
    <col min="5132" max="5136" width="9.140625" style="5" customWidth="1"/>
    <col min="5137" max="5138" width="17.421875" style="5" customWidth="1"/>
    <col min="5139" max="5141" width="9.140625" style="5" customWidth="1"/>
    <col min="5142" max="5142" width="11.8515625" style="5" customWidth="1"/>
    <col min="5143" max="5143" width="13.7109375" style="5" customWidth="1"/>
    <col min="5144" max="5144" width="10.140625" style="5" customWidth="1"/>
    <col min="5145" max="5376" width="9.140625" style="5" customWidth="1"/>
    <col min="5377" max="5377" width="12.7109375" style="5" customWidth="1"/>
    <col min="5378" max="5378" width="14.8515625" style="5" customWidth="1"/>
    <col min="5379" max="5379" width="18.8515625" style="5" customWidth="1"/>
    <col min="5380" max="5381" width="10.7109375" style="5" customWidth="1"/>
    <col min="5382" max="5382" width="9.7109375" style="5" customWidth="1"/>
    <col min="5383" max="5383" width="10.7109375" style="5" customWidth="1"/>
    <col min="5384" max="5384" width="19.00390625" style="5" customWidth="1"/>
    <col min="5385" max="5386" width="10.7109375" style="5" customWidth="1"/>
    <col min="5387" max="5387" width="9.7109375" style="5" customWidth="1"/>
    <col min="5388" max="5392" width="9.140625" style="5" customWidth="1"/>
    <col min="5393" max="5394" width="17.421875" style="5" customWidth="1"/>
    <col min="5395" max="5397" width="9.140625" style="5" customWidth="1"/>
    <col min="5398" max="5398" width="11.8515625" style="5" customWidth="1"/>
    <col min="5399" max="5399" width="13.7109375" style="5" customWidth="1"/>
    <col min="5400" max="5400" width="10.140625" style="5" customWidth="1"/>
    <col min="5401" max="5632" width="9.140625" style="5" customWidth="1"/>
    <col min="5633" max="5633" width="12.7109375" style="5" customWidth="1"/>
    <col min="5634" max="5634" width="14.8515625" style="5" customWidth="1"/>
    <col min="5635" max="5635" width="18.8515625" style="5" customWidth="1"/>
    <col min="5636" max="5637" width="10.7109375" style="5" customWidth="1"/>
    <col min="5638" max="5638" width="9.7109375" style="5" customWidth="1"/>
    <col min="5639" max="5639" width="10.7109375" style="5" customWidth="1"/>
    <col min="5640" max="5640" width="19.00390625" style="5" customWidth="1"/>
    <col min="5641" max="5642" width="10.7109375" style="5" customWidth="1"/>
    <col min="5643" max="5643" width="9.7109375" style="5" customWidth="1"/>
    <col min="5644" max="5648" width="9.140625" style="5" customWidth="1"/>
    <col min="5649" max="5650" width="17.421875" style="5" customWidth="1"/>
    <col min="5651" max="5653" width="9.140625" style="5" customWidth="1"/>
    <col min="5654" max="5654" width="11.8515625" style="5" customWidth="1"/>
    <col min="5655" max="5655" width="13.7109375" style="5" customWidth="1"/>
    <col min="5656" max="5656" width="10.140625" style="5" customWidth="1"/>
    <col min="5657" max="5888" width="9.140625" style="5" customWidth="1"/>
    <col min="5889" max="5889" width="12.7109375" style="5" customWidth="1"/>
    <col min="5890" max="5890" width="14.8515625" style="5" customWidth="1"/>
    <col min="5891" max="5891" width="18.8515625" style="5" customWidth="1"/>
    <col min="5892" max="5893" width="10.7109375" style="5" customWidth="1"/>
    <col min="5894" max="5894" width="9.7109375" style="5" customWidth="1"/>
    <col min="5895" max="5895" width="10.7109375" style="5" customWidth="1"/>
    <col min="5896" max="5896" width="19.00390625" style="5" customWidth="1"/>
    <col min="5897" max="5898" width="10.7109375" style="5" customWidth="1"/>
    <col min="5899" max="5899" width="9.7109375" style="5" customWidth="1"/>
    <col min="5900" max="5904" width="9.140625" style="5" customWidth="1"/>
    <col min="5905" max="5906" width="17.421875" style="5" customWidth="1"/>
    <col min="5907" max="5909" width="9.140625" style="5" customWidth="1"/>
    <col min="5910" max="5910" width="11.8515625" style="5" customWidth="1"/>
    <col min="5911" max="5911" width="13.7109375" style="5" customWidth="1"/>
    <col min="5912" max="5912" width="10.140625" style="5" customWidth="1"/>
    <col min="5913" max="6144" width="9.140625" style="5" customWidth="1"/>
    <col min="6145" max="6145" width="12.7109375" style="5" customWidth="1"/>
    <col min="6146" max="6146" width="14.8515625" style="5" customWidth="1"/>
    <col min="6147" max="6147" width="18.8515625" style="5" customWidth="1"/>
    <col min="6148" max="6149" width="10.7109375" style="5" customWidth="1"/>
    <col min="6150" max="6150" width="9.7109375" style="5" customWidth="1"/>
    <col min="6151" max="6151" width="10.7109375" style="5" customWidth="1"/>
    <col min="6152" max="6152" width="19.00390625" style="5" customWidth="1"/>
    <col min="6153" max="6154" width="10.7109375" style="5" customWidth="1"/>
    <col min="6155" max="6155" width="9.7109375" style="5" customWidth="1"/>
    <col min="6156" max="6160" width="9.140625" style="5" customWidth="1"/>
    <col min="6161" max="6162" width="17.421875" style="5" customWidth="1"/>
    <col min="6163" max="6165" width="9.140625" style="5" customWidth="1"/>
    <col min="6166" max="6166" width="11.8515625" style="5" customWidth="1"/>
    <col min="6167" max="6167" width="13.7109375" style="5" customWidth="1"/>
    <col min="6168" max="6168" width="10.140625" style="5" customWidth="1"/>
    <col min="6169" max="6400" width="9.140625" style="5" customWidth="1"/>
    <col min="6401" max="6401" width="12.7109375" style="5" customWidth="1"/>
    <col min="6402" max="6402" width="14.8515625" style="5" customWidth="1"/>
    <col min="6403" max="6403" width="18.8515625" style="5" customWidth="1"/>
    <col min="6404" max="6405" width="10.7109375" style="5" customWidth="1"/>
    <col min="6406" max="6406" width="9.7109375" style="5" customWidth="1"/>
    <col min="6407" max="6407" width="10.7109375" style="5" customWidth="1"/>
    <col min="6408" max="6408" width="19.00390625" style="5" customWidth="1"/>
    <col min="6409" max="6410" width="10.7109375" style="5" customWidth="1"/>
    <col min="6411" max="6411" width="9.7109375" style="5" customWidth="1"/>
    <col min="6412" max="6416" width="9.140625" style="5" customWidth="1"/>
    <col min="6417" max="6418" width="17.421875" style="5" customWidth="1"/>
    <col min="6419" max="6421" width="9.140625" style="5" customWidth="1"/>
    <col min="6422" max="6422" width="11.8515625" style="5" customWidth="1"/>
    <col min="6423" max="6423" width="13.7109375" style="5" customWidth="1"/>
    <col min="6424" max="6424" width="10.140625" style="5" customWidth="1"/>
    <col min="6425" max="6656" width="9.140625" style="5" customWidth="1"/>
    <col min="6657" max="6657" width="12.7109375" style="5" customWidth="1"/>
    <col min="6658" max="6658" width="14.8515625" style="5" customWidth="1"/>
    <col min="6659" max="6659" width="18.8515625" style="5" customWidth="1"/>
    <col min="6660" max="6661" width="10.7109375" style="5" customWidth="1"/>
    <col min="6662" max="6662" width="9.7109375" style="5" customWidth="1"/>
    <col min="6663" max="6663" width="10.7109375" style="5" customWidth="1"/>
    <col min="6664" max="6664" width="19.00390625" style="5" customWidth="1"/>
    <col min="6665" max="6666" width="10.7109375" style="5" customWidth="1"/>
    <col min="6667" max="6667" width="9.7109375" style="5" customWidth="1"/>
    <col min="6668" max="6672" width="9.140625" style="5" customWidth="1"/>
    <col min="6673" max="6674" width="17.421875" style="5" customWidth="1"/>
    <col min="6675" max="6677" width="9.140625" style="5" customWidth="1"/>
    <col min="6678" max="6678" width="11.8515625" style="5" customWidth="1"/>
    <col min="6679" max="6679" width="13.7109375" style="5" customWidth="1"/>
    <col min="6680" max="6680" width="10.140625" style="5" customWidth="1"/>
    <col min="6681" max="6912" width="9.140625" style="5" customWidth="1"/>
    <col min="6913" max="6913" width="12.7109375" style="5" customWidth="1"/>
    <col min="6914" max="6914" width="14.8515625" style="5" customWidth="1"/>
    <col min="6915" max="6915" width="18.8515625" style="5" customWidth="1"/>
    <col min="6916" max="6917" width="10.7109375" style="5" customWidth="1"/>
    <col min="6918" max="6918" width="9.7109375" style="5" customWidth="1"/>
    <col min="6919" max="6919" width="10.7109375" style="5" customWidth="1"/>
    <col min="6920" max="6920" width="19.00390625" style="5" customWidth="1"/>
    <col min="6921" max="6922" width="10.7109375" style="5" customWidth="1"/>
    <col min="6923" max="6923" width="9.7109375" style="5" customWidth="1"/>
    <col min="6924" max="6928" width="9.140625" style="5" customWidth="1"/>
    <col min="6929" max="6930" width="17.421875" style="5" customWidth="1"/>
    <col min="6931" max="6933" width="9.140625" style="5" customWidth="1"/>
    <col min="6934" max="6934" width="11.8515625" style="5" customWidth="1"/>
    <col min="6935" max="6935" width="13.7109375" style="5" customWidth="1"/>
    <col min="6936" max="6936" width="10.140625" style="5" customWidth="1"/>
    <col min="6937" max="7168" width="9.140625" style="5" customWidth="1"/>
    <col min="7169" max="7169" width="12.7109375" style="5" customWidth="1"/>
    <col min="7170" max="7170" width="14.8515625" style="5" customWidth="1"/>
    <col min="7171" max="7171" width="18.8515625" style="5" customWidth="1"/>
    <col min="7172" max="7173" width="10.7109375" style="5" customWidth="1"/>
    <col min="7174" max="7174" width="9.7109375" style="5" customWidth="1"/>
    <col min="7175" max="7175" width="10.7109375" style="5" customWidth="1"/>
    <col min="7176" max="7176" width="19.00390625" style="5" customWidth="1"/>
    <col min="7177" max="7178" width="10.7109375" style="5" customWidth="1"/>
    <col min="7179" max="7179" width="9.7109375" style="5" customWidth="1"/>
    <col min="7180" max="7184" width="9.140625" style="5" customWidth="1"/>
    <col min="7185" max="7186" width="17.421875" style="5" customWidth="1"/>
    <col min="7187" max="7189" width="9.140625" style="5" customWidth="1"/>
    <col min="7190" max="7190" width="11.8515625" style="5" customWidth="1"/>
    <col min="7191" max="7191" width="13.7109375" style="5" customWidth="1"/>
    <col min="7192" max="7192" width="10.140625" style="5" customWidth="1"/>
    <col min="7193" max="7424" width="9.140625" style="5" customWidth="1"/>
    <col min="7425" max="7425" width="12.7109375" style="5" customWidth="1"/>
    <col min="7426" max="7426" width="14.8515625" style="5" customWidth="1"/>
    <col min="7427" max="7427" width="18.8515625" style="5" customWidth="1"/>
    <col min="7428" max="7429" width="10.7109375" style="5" customWidth="1"/>
    <col min="7430" max="7430" width="9.7109375" style="5" customWidth="1"/>
    <col min="7431" max="7431" width="10.7109375" style="5" customWidth="1"/>
    <col min="7432" max="7432" width="19.00390625" style="5" customWidth="1"/>
    <col min="7433" max="7434" width="10.7109375" style="5" customWidth="1"/>
    <col min="7435" max="7435" width="9.7109375" style="5" customWidth="1"/>
    <col min="7436" max="7440" width="9.140625" style="5" customWidth="1"/>
    <col min="7441" max="7442" width="17.421875" style="5" customWidth="1"/>
    <col min="7443" max="7445" width="9.140625" style="5" customWidth="1"/>
    <col min="7446" max="7446" width="11.8515625" style="5" customWidth="1"/>
    <col min="7447" max="7447" width="13.7109375" style="5" customWidth="1"/>
    <col min="7448" max="7448" width="10.140625" style="5" customWidth="1"/>
    <col min="7449" max="7680" width="9.140625" style="5" customWidth="1"/>
    <col min="7681" max="7681" width="12.7109375" style="5" customWidth="1"/>
    <col min="7682" max="7682" width="14.8515625" style="5" customWidth="1"/>
    <col min="7683" max="7683" width="18.8515625" style="5" customWidth="1"/>
    <col min="7684" max="7685" width="10.7109375" style="5" customWidth="1"/>
    <col min="7686" max="7686" width="9.7109375" style="5" customWidth="1"/>
    <col min="7687" max="7687" width="10.7109375" style="5" customWidth="1"/>
    <col min="7688" max="7688" width="19.00390625" style="5" customWidth="1"/>
    <col min="7689" max="7690" width="10.7109375" style="5" customWidth="1"/>
    <col min="7691" max="7691" width="9.7109375" style="5" customWidth="1"/>
    <col min="7692" max="7696" width="9.140625" style="5" customWidth="1"/>
    <col min="7697" max="7698" width="17.421875" style="5" customWidth="1"/>
    <col min="7699" max="7701" width="9.140625" style="5" customWidth="1"/>
    <col min="7702" max="7702" width="11.8515625" style="5" customWidth="1"/>
    <col min="7703" max="7703" width="13.7109375" style="5" customWidth="1"/>
    <col min="7704" max="7704" width="10.140625" style="5" customWidth="1"/>
    <col min="7705" max="7936" width="9.140625" style="5" customWidth="1"/>
    <col min="7937" max="7937" width="12.7109375" style="5" customWidth="1"/>
    <col min="7938" max="7938" width="14.8515625" style="5" customWidth="1"/>
    <col min="7939" max="7939" width="18.8515625" style="5" customWidth="1"/>
    <col min="7940" max="7941" width="10.7109375" style="5" customWidth="1"/>
    <col min="7942" max="7942" width="9.7109375" style="5" customWidth="1"/>
    <col min="7943" max="7943" width="10.7109375" style="5" customWidth="1"/>
    <col min="7944" max="7944" width="19.00390625" style="5" customWidth="1"/>
    <col min="7945" max="7946" width="10.7109375" style="5" customWidth="1"/>
    <col min="7947" max="7947" width="9.7109375" style="5" customWidth="1"/>
    <col min="7948" max="7952" width="9.140625" style="5" customWidth="1"/>
    <col min="7953" max="7954" width="17.421875" style="5" customWidth="1"/>
    <col min="7955" max="7957" width="9.140625" style="5" customWidth="1"/>
    <col min="7958" max="7958" width="11.8515625" style="5" customWidth="1"/>
    <col min="7959" max="7959" width="13.7109375" style="5" customWidth="1"/>
    <col min="7960" max="7960" width="10.140625" style="5" customWidth="1"/>
    <col min="7961" max="8192" width="9.140625" style="5" customWidth="1"/>
    <col min="8193" max="8193" width="12.7109375" style="5" customWidth="1"/>
    <col min="8194" max="8194" width="14.8515625" style="5" customWidth="1"/>
    <col min="8195" max="8195" width="18.8515625" style="5" customWidth="1"/>
    <col min="8196" max="8197" width="10.7109375" style="5" customWidth="1"/>
    <col min="8198" max="8198" width="9.7109375" style="5" customWidth="1"/>
    <col min="8199" max="8199" width="10.7109375" style="5" customWidth="1"/>
    <col min="8200" max="8200" width="19.00390625" style="5" customWidth="1"/>
    <col min="8201" max="8202" width="10.7109375" style="5" customWidth="1"/>
    <col min="8203" max="8203" width="9.7109375" style="5" customWidth="1"/>
    <col min="8204" max="8208" width="9.140625" style="5" customWidth="1"/>
    <col min="8209" max="8210" width="17.421875" style="5" customWidth="1"/>
    <col min="8211" max="8213" width="9.140625" style="5" customWidth="1"/>
    <col min="8214" max="8214" width="11.8515625" style="5" customWidth="1"/>
    <col min="8215" max="8215" width="13.7109375" style="5" customWidth="1"/>
    <col min="8216" max="8216" width="10.140625" style="5" customWidth="1"/>
    <col min="8217" max="8448" width="9.140625" style="5" customWidth="1"/>
    <col min="8449" max="8449" width="12.7109375" style="5" customWidth="1"/>
    <col min="8450" max="8450" width="14.8515625" style="5" customWidth="1"/>
    <col min="8451" max="8451" width="18.8515625" style="5" customWidth="1"/>
    <col min="8452" max="8453" width="10.7109375" style="5" customWidth="1"/>
    <col min="8454" max="8454" width="9.7109375" style="5" customWidth="1"/>
    <col min="8455" max="8455" width="10.7109375" style="5" customWidth="1"/>
    <col min="8456" max="8456" width="19.00390625" style="5" customWidth="1"/>
    <col min="8457" max="8458" width="10.7109375" style="5" customWidth="1"/>
    <col min="8459" max="8459" width="9.7109375" style="5" customWidth="1"/>
    <col min="8460" max="8464" width="9.140625" style="5" customWidth="1"/>
    <col min="8465" max="8466" width="17.421875" style="5" customWidth="1"/>
    <col min="8467" max="8469" width="9.140625" style="5" customWidth="1"/>
    <col min="8470" max="8470" width="11.8515625" style="5" customWidth="1"/>
    <col min="8471" max="8471" width="13.7109375" style="5" customWidth="1"/>
    <col min="8472" max="8472" width="10.140625" style="5" customWidth="1"/>
    <col min="8473" max="8704" width="9.140625" style="5" customWidth="1"/>
    <col min="8705" max="8705" width="12.7109375" style="5" customWidth="1"/>
    <col min="8706" max="8706" width="14.8515625" style="5" customWidth="1"/>
    <col min="8707" max="8707" width="18.8515625" style="5" customWidth="1"/>
    <col min="8708" max="8709" width="10.7109375" style="5" customWidth="1"/>
    <col min="8710" max="8710" width="9.7109375" style="5" customWidth="1"/>
    <col min="8711" max="8711" width="10.7109375" style="5" customWidth="1"/>
    <col min="8712" max="8712" width="19.00390625" style="5" customWidth="1"/>
    <col min="8713" max="8714" width="10.7109375" style="5" customWidth="1"/>
    <col min="8715" max="8715" width="9.7109375" style="5" customWidth="1"/>
    <col min="8716" max="8720" width="9.140625" style="5" customWidth="1"/>
    <col min="8721" max="8722" width="17.421875" style="5" customWidth="1"/>
    <col min="8723" max="8725" width="9.140625" style="5" customWidth="1"/>
    <col min="8726" max="8726" width="11.8515625" style="5" customWidth="1"/>
    <col min="8727" max="8727" width="13.7109375" style="5" customWidth="1"/>
    <col min="8728" max="8728" width="10.140625" style="5" customWidth="1"/>
    <col min="8729" max="8960" width="9.140625" style="5" customWidth="1"/>
    <col min="8961" max="8961" width="12.7109375" style="5" customWidth="1"/>
    <col min="8962" max="8962" width="14.8515625" style="5" customWidth="1"/>
    <col min="8963" max="8963" width="18.8515625" style="5" customWidth="1"/>
    <col min="8964" max="8965" width="10.7109375" style="5" customWidth="1"/>
    <col min="8966" max="8966" width="9.7109375" style="5" customWidth="1"/>
    <col min="8967" max="8967" width="10.7109375" style="5" customWidth="1"/>
    <col min="8968" max="8968" width="19.00390625" style="5" customWidth="1"/>
    <col min="8969" max="8970" width="10.7109375" style="5" customWidth="1"/>
    <col min="8971" max="8971" width="9.7109375" style="5" customWidth="1"/>
    <col min="8972" max="8976" width="9.140625" style="5" customWidth="1"/>
    <col min="8977" max="8978" width="17.421875" style="5" customWidth="1"/>
    <col min="8979" max="8981" width="9.140625" style="5" customWidth="1"/>
    <col min="8982" max="8982" width="11.8515625" style="5" customWidth="1"/>
    <col min="8983" max="8983" width="13.7109375" style="5" customWidth="1"/>
    <col min="8984" max="8984" width="10.140625" style="5" customWidth="1"/>
    <col min="8985" max="9216" width="9.140625" style="5" customWidth="1"/>
    <col min="9217" max="9217" width="12.7109375" style="5" customWidth="1"/>
    <col min="9218" max="9218" width="14.8515625" style="5" customWidth="1"/>
    <col min="9219" max="9219" width="18.8515625" style="5" customWidth="1"/>
    <col min="9220" max="9221" width="10.7109375" style="5" customWidth="1"/>
    <col min="9222" max="9222" width="9.7109375" style="5" customWidth="1"/>
    <col min="9223" max="9223" width="10.7109375" style="5" customWidth="1"/>
    <col min="9224" max="9224" width="19.00390625" style="5" customWidth="1"/>
    <col min="9225" max="9226" width="10.7109375" style="5" customWidth="1"/>
    <col min="9227" max="9227" width="9.7109375" style="5" customWidth="1"/>
    <col min="9228" max="9232" width="9.140625" style="5" customWidth="1"/>
    <col min="9233" max="9234" width="17.421875" style="5" customWidth="1"/>
    <col min="9235" max="9237" width="9.140625" style="5" customWidth="1"/>
    <col min="9238" max="9238" width="11.8515625" style="5" customWidth="1"/>
    <col min="9239" max="9239" width="13.7109375" style="5" customWidth="1"/>
    <col min="9240" max="9240" width="10.140625" style="5" customWidth="1"/>
    <col min="9241" max="9472" width="9.140625" style="5" customWidth="1"/>
    <col min="9473" max="9473" width="12.7109375" style="5" customWidth="1"/>
    <col min="9474" max="9474" width="14.8515625" style="5" customWidth="1"/>
    <col min="9475" max="9475" width="18.8515625" style="5" customWidth="1"/>
    <col min="9476" max="9477" width="10.7109375" style="5" customWidth="1"/>
    <col min="9478" max="9478" width="9.7109375" style="5" customWidth="1"/>
    <col min="9479" max="9479" width="10.7109375" style="5" customWidth="1"/>
    <col min="9480" max="9480" width="19.00390625" style="5" customWidth="1"/>
    <col min="9481" max="9482" width="10.7109375" style="5" customWidth="1"/>
    <col min="9483" max="9483" width="9.7109375" style="5" customWidth="1"/>
    <col min="9484" max="9488" width="9.140625" style="5" customWidth="1"/>
    <col min="9489" max="9490" width="17.421875" style="5" customWidth="1"/>
    <col min="9491" max="9493" width="9.140625" style="5" customWidth="1"/>
    <col min="9494" max="9494" width="11.8515625" style="5" customWidth="1"/>
    <col min="9495" max="9495" width="13.7109375" style="5" customWidth="1"/>
    <col min="9496" max="9496" width="10.140625" style="5" customWidth="1"/>
    <col min="9497" max="9728" width="9.140625" style="5" customWidth="1"/>
    <col min="9729" max="9729" width="12.7109375" style="5" customWidth="1"/>
    <col min="9730" max="9730" width="14.8515625" style="5" customWidth="1"/>
    <col min="9731" max="9731" width="18.8515625" style="5" customWidth="1"/>
    <col min="9732" max="9733" width="10.7109375" style="5" customWidth="1"/>
    <col min="9734" max="9734" width="9.7109375" style="5" customWidth="1"/>
    <col min="9735" max="9735" width="10.7109375" style="5" customWidth="1"/>
    <col min="9736" max="9736" width="19.00390625" style="5" customWidth="1"/>
    <col min="9737" max="9738" width="10.7109375" style="5" customWidth="1"/>
    <col min="9739" max="9739" width="9.7109375" style="5" customWidth="1"/>
    <col min="9740" max="9744" width="9.140625" style="5" customWidth="1"/>
    <col min="9745" max="9746" width="17.421875" style="5" customWidth="1"/>
    <col min="9747" max="9749" width="9.140625" style="5" customWidth="1"/>
    <col min="9750" max="9750" width="11.8515625" style="5" customWidth="1"/>
    <col min="9751" max="9751" width="13.7109375" style="5" customWidth="1"/>
    <col min="9752" max="9752" width="10.140625" style="5" customWidth="1"/>
    <col min="9753" max="9984" width="9.140625" style="5" customWidth="1"/>
    <col min="9985" max="9985" width="12.7109375" style="5" customWidth="1"/>
    <col min="9986" max="9986" width="14.8515625" style="5" customWidth="1"/>
    <col min="9987" max="9987" width="18.8515625" style="5" customWidth="1"/>
    <col min="9988" max="9989" width="10.7109375" style="5" customWidth="1"/>
    <col min="9990" max="9990" width="9.7109375" style="5" customWidth="1"/>
    <col min="9991" max="9991" width="10.7109375" style="5" customWidth="1"/>
    <col min="9992" max="9992" width="19.00390625" style="5" customWidth="1"/>
    <col min="9993" max="9994" width="10.7109375" style="5" customWidth="1"/>
    <col min="9995" max="9995" width="9.7109375" style="5" customWidth="1"/>
    <col min="9996" max="10000" width="9.140625" style="5" customWidth="1"/>
    <col min="10001" max="10002" width="17.421875" style="5" customWidth="1"/>
    <col min="10003" max="10005" width="9.140625" style="5" customWidth="1"/>
    <col min="10006" max="10006" width="11.8515625" style="5" customWidth="1"/>
    <col min="10007" max="10007" width="13.7109375" style="5" customWidth="1"/>
    <col min="10008" max="10008" width="10.140625" style="5" customWidth="1"/>
    <col min="10009" max="10240" width="9.140625" style="5" customWidth="1"/>
    <col min="10241" max="10241" width="12.7109375" style="5" customWidth="1"/>
    <col min="10242" max="10242" width="14.8515625" style="5" customWidth="1"/>
    <col min="10243" max="10243" width="18.8515625" style="5" customWidth="1"/>
    <col min="10244" max="10245" width="10.7109375" style="5" customWidth="1"/>
    <col min="10246" max="10246" width="9.7109375" style="5" customWidth="1"/>
    <col min="10247" max="10247" width="10.7109375" style="5" customWidth="1"/>
    <col min="10248" max="10248" width="19.00390625" style="5" customWidth="1"/>
    <col min="10249" max="10250" width="10.7109375" style="5" customWidth="1"/>
    <col min="10251" max="10251" width="9.7109375" style="5" customWidth="1"/>
    <col min="10252" max="10256" width="9.140625" style="5" customWidth="1"/>
    <col min="10257" max="10258" width="17.421875" style="5" customWidth="1"/>
    <col min="10259" max="10261" width="9.140625" style="5" customWidth="1"/>
    <col min="10262" max="10262" width="11.8515625" style="5" customWidth="1"/>
    <col min="10263" max="10263" width="13.7109375" style="5" customWidth="1"/>
    <col min="10264" max="10264" width="10.140625" style="5" customWidth="1"/>
    <col min="10265" max="10496" width="9.140625" style="5" customWidth="1"/>
    <col min="10497" max="10497" width="12.7109375" style="5" customWidth="1"/>
    <col min="10498" max="10498" width="14.8515625" style="5" customWidth="1"/>
    <col min="10499" max="10499" width="18.8515625" style="5" customWidth="1"/>
    <col min="10500" max="10501" width="10.7109375" style="5" customWidth="1"/>
    <col min="10502" max="10502" width="9.7109375" style="5" customWidth="1"/>
    <col min="10503" max="10503" width="10.7109375" style="5" customWidth="1"/>
    <col min="10504" max="10504" width="19.00390625" style="5" customWidth="1"/>
    <col min="10505" max="10506" width="10.7109375" style="5" customWidth="1"/>
    <col min="10507" max="10507" width="9.7109375" style="5" customWidth="1"/>
    <col min="10508" max="10512" width="9.140625" style="5" customWidth="1"/>
    <col min="10513" max="10514" width="17.421875" style="5" customWidth="1"/>
    <col min="10515" max="10517" width="9.140625" style="5" customWidth="1"/>
    <col min="10518" max="10518" width="11.8515625" style="5" customWidth="1"/>
    <col min="10519" max="10519" width="13.7109375" style="5" customWidth="1"/>
    <col min="10520" max="10520" width="10.140625" style="5" customWidth="1"/>
    <col min="10521" max="10752" width="9.140625" style="5" customWidth="1"/>
    <col min="10753" max="10753" width="12.7109375" style="5" customWidth="1"/>
    <col min="10754" max="10754" width="14.8515625" style="5" customWidth="1"/>
    <col min="10755" max="10755" width="18.8515625" style="5" customWidth="1"/>
    <col min="10756" max="10757" width="10.7109375" style="5" customWidth="1"/>
    <col min="10758" max="10758" width="9.7109375" style="5" customWidth="1"/>
    <col min="10759" max="10759" width="10.7109375" style="5" customWidth="1"/>
    <col min="10760" max="10760" width="19.00390625" style="5" customWidth="1"/>
    <col min="10761" max="10762" width="10.7109375" style="5" customWidth="1"/>
    <col min="10763" max="10763" width="9.7109375" style="5" customWidth="1"/>
    <col min="10764" max="10768" width="9.140625" style="5" customWidth="1"/>
    <col min="10769" max="10770" width="17.421875" style="5" customWidth="1"/>
    <col min="10771" max="10773" width="9.140625" style="5" customWidth="1"/>
    <col min="10774" max="10774" width="11.8515625" style="5" customWidth="1"/>
    <col min="10775" max="10775" width="13.7109375" style="5" customWidth="1"/>
    <col min="10776" max="10776" width="10.140625" style="5" customWidth="1"/>
    <col min="10777" max="11008" width="9.140625" style="5" customWidth="1"/>
    <col min="11009" max="11009" width="12.7109375" style="5" customWidth="1"/>
    <col min="11010" max="11010" width="14.8515625" style="5" customWidth="1"/>
    <col min="11011" max="11011" width="18.8515625" style="5" customWidth="1"/>
    <col min="11012" max="11013" width="10.7109375" style="5" customWidth="1"/>
    <col min="11014" max="11014" width="9.7109375" style="5" customWidth="1"/>
    <col min="11015" max="11015" width="10.7109375" style="5" customWidth="1"/>
    <col min="11016" max="11016" width="19.00390625" style="5" customWidth="1"/>
    <col min="11017" max="11018" width="10.7109375" style="5" customWidth="1"/>
    <col min="11019" max="11019" width="9.7109375" style="5" customWidth="1"/>
    <col min="11020" max="11024" width="9.140625" style="5" customWidth="1"/>
    <col min="11025" max="11026" width="17.421875" style="5" customWidth="1"/>
    <col min="11027" max="11029" width="9.140625" style="5" customWidth="1"/>
    <col min="11030" max="11030" width="11.8515625" style="5" customWidth="1"/>
    <col min="11031" max="11031" width="13.7109375" style="5" customWidth="1"/>
    <col min="11032" max="11032" width="10.140625" style="5" customWidth="1"/>
    <col min="11033" max="11264" width="9.140625" style="5" customWidth="1"/>
    <col min="11265" max="11265" width="12.7109375" style="5" customWidth="1"/>
    <col min="11266" max="11266" width="14.8515625" style="5" customWidth="1"/>
    <col min="11267" max="11267" width="18.8515625" style="5" customWidth="1"/>
    <col min="11268" max="11269" width="10.7109375" style="5" customWidth="1"/>
    <col min="11270" max="11270" width="9.7109375" style="5" customWidth="1"/>
    <col min="11271" max="11271" width="10.7109375" style="5" customWidth="1"/>
    <col min="11272" max="11272" width="19.00390625" style="5" customWidth="1"/>
    <col min="11273" max="11274" width="10.7109375" style="5" customWidth="1"/>
    <col min="11275" max="11275" width="9.7109375" style="5" customWidth="1"/>
    <col min="11276" max="11280" width="9.140625" style="5" customWidth="1"/>
    <col min="11281" max="11282" width="17.421875" style="5" customWidth="1"/>
    <col min="11283" max="11285" width="9.140625" style="5" customWidth="1"/>
    <col min="11286" max="11286" width="11.8515625" style="5" customWidth="1"/>
    <col min="11287" max="11287" width="13.7109375" style="5" customWidth="1"/>
    <col min="11288" max="11288" width="10.140625" style="5" customWidth="1"/>
    <col min="11289" max="11520" width="9.140625" style="5" customWidth="1"/>
    <col min="11521" max="11521" width="12.7109375" style="5" customWidth="1"/>
    <col min="11522" max="11522" width="14.8515625" style="5" customWidth="1"/>
    <col min="11523" max="11523" width="18.8515625" style="5" customWidth="1"/>
    <col min="11524" max="11525" width="10.7109375" style="5" customWidth="1"/>
    <col min="11526" max="11526" width="9.7109375" style="5" customWidth="1"/>
    <col min="11527" max="11527" width="10.7109375" style="5" customWidth="1"/>
    <col min="11528" max="11528" width="19.00390625" style="5" customWidth="1"/>
    <col min="11529" max="11530" width="10.7109375" style="5" customWidth="1"/>
    <col min="11531" max="11531" width="9.7109375" style="5" customWidth="1"/>
    <col min="11532" max="11536" width="9.140625" style="5" customWidth="1"/>
    <col min="11537" max="11538" width="17.421875" style="5" customWidth="1"/>
    <col min="11539" max="11541" width="9.140625" style="5" customWidth="1"/>
    <col min="11542" max="11542" width="11.8515625" style="5" customWidth="1"/>
    <col min="11543" max="11543" width="13.7109375" style="5" customWidth="1"/>
    <col min="11544" max="11544" width="10.140625" style="5" customWidth="1"/>
    <col min="11545" max="11776" width="9.140625" style="5" customWidth="1"/>
    <col min="11777" max="11777" width="12.7109375" style="5" customWidth="1"/>
    <col min="11778" max="11778" width="14.8515625" style="5" customWidth="1"/>
    <col min="11779" max="11779" width="18.8515625" style="5" customWidth="1"/>
    <col min="11780" max="11781" width="10.7109375" style="5" customWidth="1"/>
    <col min="11782" max="11782" width="9.7109375" style="5" customWidth="1"/>
    <col min="11783" max="11783" width="10.7109375" style="5" customWidth="1"/>
    <col min="11784" max="11784" width="19.00390625" style="5" customWidth="1"/>
    <col min="11785" max="11786" width="10.7109375" style="5" customWidth="1"/>
    <col min="11787" max="11787" width="9.7109375" style="5" customWidth="1"/>
    <col min="11788" max="11792" width="9.140625" style="5" customWidth="1"/>
    <col min="11793" max="11794" width="17.421875" style="5" customWidth="1"/>
    <col min="11795" max="11797" width="9.140625" style="5" customWidth="1"/>
    <col min="11798" max="11798" width="11.8515625" style="5" customWidth="1"/>
    <col min="11799" max="11799" width="13.7109375" style="5" customWidth="1"/>
    <col min="11800" max="11800" width="10.140625" style="5" customWidth="1"/>
    <col min="11801" max="12032" width="9.140625" style="5" customWidth="1"/>
    <col min="12033" max="12033" width="12.7109375" style="5" customWidth="1"/>
    <col min="12034" max="12034" width="14.8515625" style="5" customWidth="1"/>
    <col min="12035" max="12035" width="18.8515625" style="5" customWidth="1"/>
    <col min="12036" max="12037" width="10.7109375" style="5" customWidth="1"/>
    <col min="12038" max="12038" width="9.7109375" style="5" customWidth="1"/>
    <col min="12039" max="12039" width="10.7109375" style="5" customWidth="1"/>
    <col min="12040" max="12040" width="19.00390625" style="5" customWidth="1"/>
    <col min="12041" max="12042" width="10.7109375" style="5" customWidth="1"/>
    <col min="12043" max="12043" width="9.7109375" style="5" customWidth="1"/>
    <col min="12044" max="12048" width="9.140625" style="5" customWidth="1"/>
    <col min="12049" max="12050" width="17.421875" style="5" customWidth="1"/>
    <col min="12051" max="12053" width="9.140625" style="5" customWidth="1"/>
    <col min="12054" max="12054" width="11.8515625" style="5" customWidth="1"/>
    <col min="12055" max="12055" width="13.7109375" style="5" customWidth="1"/>
    <col min="12056" max="12056" width="10.140625" style="5" customWidth="1"/>
    <col min="12057" max="12288" width="9.140625" style="5" customWidth="1"/>
    <col min="12289" max="12289" width="12.7109375" style="5" customWidth="1"/>
    <col min="12290" max="12290" width="14.8515625" style="5" customWidth="1"/>
    <col min="12291" max="12291" width="18.8515625" style="5" customWidth="1"/>
    <col min="12292" max="12293" width="10.7109375" style="5" customWidth="1"/>
    <col min="12294" max="12294" width="9.7109375" style="5" customWidth="1"/>
    <col min="12295" max="12295" width="10.7109375" style="5" customWidth="1"/>
    <col min="12296" max="12296" width="19.00390625" style="5" customWidth="1"/>
    <col min="12297" max="12298" width="10.7109375" style="5" customWidth="1"/>
    <col min="12299" max="12299" width="9.7109375" style="5" customWidth="1"/>
    <col min="12300" max="12304" width="9.140625" style="5" customWidth="1"/>
    <col min="12305" max="12306" width="17.421875" style="5" customWidth="1"/>
    <col min="12307" max="12309" width="9.140625" style="5" customWidth="1"/>
    <col min="12310" max="12310" width="11.8515625" style="5" customWidth="1"/>
    <col min="12311" max="12311" width="13.7109375" style="5" customWidth="1"/>
    <col min="12312" max="12312" width="10.140625" style="5" customWidth="1"/>
    <col min="12313" max="12544" width="9.140625" style="5" customWidth="1"/>
    <col min="12545" max="12545" width="12.7109375" style="5" customWidth="1"/>
    <col min="12546" max="12546" width="14.8515625" style="5" customWidth="1"/>
    <col min="12547" max="12547" width="18.8515625" style="5" customWidth="1"/>
    <col min="12548" max="12549" width="10.7109375" style="5" customWidth="1"/>
    <col min="12550" max="12550" width="9.7109375" style="5" customWidth="1"/>
    <col min="12551" max="12551" width="10.7109375" style="5" customWidth="1"/>
    <col min="12552" max="12552" width="19.00390625" style="5" customWidth="1"/>
    <col min="12553" max="12554" width="10.7109375" style="5" customWidth="1"/>
    <col min="12555" max="12555" width="9.7109375" style="5" customWidth="1"/>
    <col min="12556" max="12560" width="9.140625" style="5" customWidth="1"/>
    <col min="12561" max="12562" width="17.421875" style="5" customWidth="1"/>
    <col min="12563" max="12565" width="9.140625" style="5" customWidth="1"/>
    <col min="12566" max="12566" width="11.8515625" style="5" customWidth="1"/>
    <col min="12567" max="12567" width="13.7109375" style="5" customWidth="1"/>
    <col min="12568" max="12568" width="10.140625" style="5" customWidth="1"/>
    <col min="12569" max="12800" width="9.140625" style="5" customWidth="1"/>
    <col min="12801" max="12801" width="12.7109375" style="5" customWidth="1"/>
    <col min="12802" max="12802" width="14.8515625" style="5" customWidth="1"/>
    <col min="12803" max="12803" width="18.8515625" style="5" customWidth="1"/>
    <col min="12804" max="12805" width="10.7109375" style="5" customWidth="1"/>
    <col min="12806" max="12806" width="9.7109375" style="5" customWidth="1"/>
    <col min="12807" max="12807" width="10.7109375" style="5" customWidth="1"/>
    <col min="12808" max="12808" width="19.00390625" style="5" customWidth="1"/>
    <col min="12809" max="12810" width="10.7109375" style="5" customWidth="1"/>
    <col min="12811" max="12811" width="9.7109375" style="5" customWidth="1"/>
    <col min="12812" max="12816" width="9.140625" style="5" customWidth="1"/>
    <col min="12817" max="12818" width="17.421875" style="5" customWidth="1"/>
    <col min="12819" max="12821" width="9.140625" style="5" customWidth="1"/>
    <col min="12822" max="12822" width="11.8515625" style="5" customWidth="1"/>
    <col min="12823" max="12823" width="13.7109375" style="5" customWidth="1"/>
    <col min="12824" max="12824" width="10.140625" style="5" customWidth="1"/>
    <col min="12825" max="13056" width="9.140625" style="5" customWidth="1"/>
    <col min="13057" max="13057" width="12.7109375" style="5" customWidth="1"/>
    <col min="13058" max="13058" width="14.8515625" style="5" customWidth="1"/>
    <col min="13059" max="13059" width="18.8515625" style="5" customWidth="1"/>
    <col min="13060" max="13061" width="10.7109375" style="5" customWidth="1"/>
    <col min="13062" max="13062" width="9.7109375" style="5" customWidth="1"/>
    <col min="13063" max="13063" width="10.7109375" style="5" customWidth="1"/>
    <col min="13064" max="13064" width="19.00390625" style="5" customWidth="1"/>
    <col min="13065" max="13066" width="10.7109375" style="5" customWidth="1"/>
    <col min="13067" max="13067" width="9.7109375" style="5" customWidth="1"/>
    <col min="13068" max="13072" width="9.140625" style="5" customWidth="1"/>
    <col min="13073" max="13074" width="17.421875" style="5" customWidth="1"/>
    <col min="13075" max="13077" width="9.140625" style="5" customWidth="1"/>
    <col min="13078" max="13078" width="11.8515625" style="5" customWidth="1"/>
    <col min="13079" max="13079" width="13.7109375" style="5" customWidth="1"/>
    <col min="13080" max="13080" width="10.140625" style="5" customWidth="1"/>
    <col min="13081" max="13312" width="9.140625" style="5" customWidth="1"/>
    <col min="13313" max="13313" width="12.7109375" style="5" customWidth="1"/>
    <col min="13314" max="13314" width="14.8515625" style="5" customWidth="1"/>
    <col min="13315" max="13315" width="18.8515625" style="5" customWidth="1"/>
    <col min="13316" max="13317" width="10.7109375" style="5" customWidth="1"/>
    <col min="13318" max="13318" width="9.7109375" style="5" customWidth="1"/>
    <col min="13319" max="13319" width="10.7109375" style="5" customWidth="1"/>
    <col min="13320" max="13320" width="19.00390625" style="5" customWidth="1"/>
    <col min="13321" max="13322" width="10.7109375" style="5" customWidth="1"/>
    <col min="13323" max="13323" width="9.7109375" style="5" customWidth="1"/>
    <col min="13324" max="13328" width="9.140625" style="5" customWidth="1"/>
    <col min="13329" max="13330" width="17.421875" style="5" customWidth="1"/>
    <col min="13331" max="13333" width="9.140625" style="5" customWidth="1"/>
    <col min="13334" max="13334" width="11.8515625" style="5" customWidth="1"/>
    <col min="13335" max="13335" width="13.7109375" style="5" customWidth="1"/>
    <col min="13336" max="13336" width="10.140625" style="5" customWidth="1"/>
    <col min="13337" max="13568" width="9.140625" style="5" customWidth="1"/>
    <col min="13569" max="13569" width="12.7109375" style="5" customWidth="1"/>
    <col min="13570" max="13570" width="14.8515625" style="5" customWidth="1"/>
    <col min="13571" max="13571" width="18.8515625" style="5" customWidth="1"/>
    <col min="13572" max="13573" width="10.7109375" style="5" customWidth="1"/>
    <col min="13574" max="13574" width="9.7109375" style="5" customWidth="1"/>
    <col min="13575" max="13575" width="10.7109375" style="5" customWidth="1"/>
    <col min="13576" max="13576" width="19.00390625" style="5" customWidth="1"/>
    <col min="13577" max="13578" width="10.7109375" style="5" customWidth="1"/>
    <col min="13579" max="13579" width="9.7109375" style="5" customWidth="1"/>
    <col min="13580" max="13584" width="9.140625" style="5" customWidth="1"/>
    <col min="13585" max="13586" width="17.421875" style="5" customWidth="1"/>
    <col min="13587" max="13589" width="9.140625" style="5" customWidth="1"/>
    <col min="13590" max="13590" width="11.8515625" style="5" customWidth="1"/>
    <col min="13591" max="13591" width="13.7109375" style="5" customWidth="1"/>
    <col min="13592" max="13592" width="10.140625" style="5" customWidth="1"/>
    <col min="13593" max="13824" width="9.140625" style="5" customWidth="1"/>
    <col min="13825" max="13825" width="12.7109375" style="5" customWidth="1"/>
    <col min="13826" max="13826" width="14.8515625" style="5" customWidth="1"/>
    <col min="13827" max="13827" width="18.8515625" style="5" customWidth="1"/>
    <col min="13828" max="13829" width="10.7109375" style="5" customWidth="1"/>
    <col min="13830" max="13830" width="9.7109375" style="5" customWidth="1"/>
    <col min="13831" max="13831" width="10.7109375" style="5" customWidth="1"/>
    <col min="13832" max="13832" width="19.00390625" style="5" customWidth="1"/>
    <col min="13833" max="13834" width="10.7109375" style="5" customWidth="1"/>
    <col min="13835" max="13835" width="9.7109375" style="5" customWidth="1"/>
    <col min="13836" max="13840" width="9.140625" style="5" customWidth="1"/>
    <col min="13841" max="13842" width="17.421875" style="5" customWidth="1"/>
    <col min="13843" max="13845" width="9.140625" style="5" customWidth="1"/>
    <col min="13846" max="13846" width="11.8515625" style="5" customWidth="1"/>
    <col min="13847" max="13847" width="13.7109375" style="5" customWidth="1"/>
    <col min="13848" max="13848" width="10.140625" style="5" customWidth="1"/>
    <col min="13849" max="14080" width="9.140625" style="5" customWidth="1"/>
    <col min="14081" max="14081" width="12.7109375" style="5" customWidth="1"/>
    <col min="14082" max="14082" width="14.8515625" style="5" customWidth="1"/>
    <col min="14083" max="14083" width="18.8515625" style="5" customWidth="1"/>
    <col min="14084" max="14085" width="10.7109375" style="5" customWidth="1"/>
    <col min="14086" max="14086" width="9.7109375" style="5" customWidth="1"/>
    <col min="14087" max="14087" width="10.7109375" style="5" customWidth="1"/>
    <col min="14088" max="14088" width="19.00390625" style="5" customWidth="1"/>
    <col min="14089" max="14090" width="10.7109375" style="5" customWidth="1"/>
    <col min="14091" max="14091" width="9.7109375" style="5" customWidth="1"/>
    <col min="14092" max="14096" width="9.140625" style="5" customWidth="1"/>
    <col min="14097" max="14098" width="17.421875" style="5" customWidth="1"/>
    <col min="14099" max="14101" width="9.140625" style="5" customWidth="1"/>
    <col min="14102" max="14102" width="11.8515625" style="5" customWidth="1"/>
    <col min="14103" max="14103" width="13.7109375" style="5" customWidth="1"/>
    <col min="14104" max="14104" width="10.140625" style="5" customWidth="1"/>
    <col min="14105" max="14336" width="9.140625" style="5" customWidth="1"/>
    <col min="14337" max="14337" width="12.7109375" style="5" customWidth="1"/>
    <col min="14338" max="14338" width="14.8515625" style="5" customWidth="1"/>
    <col min="14339" max="14339" width="18.8515625" style="5" customWidth="1"/>
    <col min="14340" max="14341" width="10.7109375" style="5" customWidth="1"/>
    <col min="14342" max="14342" width="9.7109375" style="5" customWidth="1"/>
    <col min="14343" max="14343" width="10.7109375" style="5" customWidth="1"/>
    <col min="14344" max="14344" width="19.00390625" style="5" customWidth="1"/>
    <col min="14345" max="14346" width="10.7109375" style="5" customWidth="1"/>
    <col min="14347" max="14347" width="9.7109375" style="5" customWidth="1"/>
    <col min="14348" max="14352" width="9.140625" style="5" customWidth="1"/>
    <col min="14353" max="14354" width="17.421875" style="5" customWidth="1"/>
    <col min="14355" max="14357" width="9.140625" style="5" customWidth="1"/>
    <col min="14358" max="14358" width="11.8515625" style="5" customWidth="1"/>
    <col min="14359" max="14359" width="13.7109375" style="5" customWidth="1"/>
    <col min="14360" max="14360" width="10.140625" style="5" customWidth="1"/>
    <col min="14361" max="14592" width="9.140625" style="5" customWidth="1"/>
    <col min="14593" max="14593" width="12.7109375" style="5" customWidth="1"/>
    <col min="14594" max="14594" width="14.8515625" style="5" customWidth="1"/>
    <col min="14595" max="14595" width="18.8515625" style="5" customWidth="1"/>
    <col min="14596" max="14597" width="10.7109375" style="5" customWidth="1"/>
    <col min="14598" max="14598" width="9.7109375" style="5" customWidth="1"/>
    <col min="14599" max="14599" width="10.7109375" style="5" customWidth="1"/>
    <col min="14600" max="14600" width="19.00390625" style="5" customWidth="1"/>
    <col min="14601" max="14602" width="10.7109375" style="5" customWidth="1"/>
    <col min="14603" max="14603" width="9.7109375" style="5" customWidth="1"/>
    <col min="14604" max="14608" width="9.140625" style="5" customWidth="1"/>
    <col min="14609" max="14610" width="17.421875" style="5" customWidth="1"/>
    <col min="14611" max="14613" width="9.140625" style="5" customWidth="1"/>
    <col min="14614" max="14614" width="11.8515625" style="5" customWidth="1"/>
    <col min="14615" max="14615" width="13.7109375" style="5" customWidth="1"/>
    <col min="14616" max="14616" width="10.140625" style="5" customWidth="1"/>
    <col min="14617" max="14848" width="9.140625" style="5" customWidth="1"/>
    <col min="14849" max="14849" width="12.7109375" style="5" customWidth="1"/>
    <col min="14850" max="14850" width="14.8515625" style="5" customWidth="1"/>
    <col min="14851" max="14851" width="18.8515625" style="5" customWidth="1"/>
    <col min="14852" max="14853" width="10.7109375" style="5" customWidth="1"/>
    <col min="14854" max="14854" width="9.7109375" style="5" customWidth="1"/>
    <col min="14855" max="14855" width="10.7109375" style="5" customWidth="1"/>
    <col min="14856" max="14856" width="19.00390625" style="5" customWidth="1"/>
    <col min="14857" max="14858" width="10.7109375" style="5" customWidth="1"/>
    <col min="14859" max="14859" width="9.7109375" style="5" customWidth="1"/>
    <col min="14860" max="14864" width="9.140625" style="5" customWidth="1"/>
    <col min="14865" max="14866" width="17.421875" style="5" customWidth="1"/>
    <col min="14867" max="14869" width="9.140625" style="5" customWidth="1"/>
    <col min="14870" max="14870" width="11.8515625" style="5" customWidth="1"/>
    <col min="14871" max="14871" width="13.7109375" style="5" customWidth="1"/>
    <col min="14872" max="14872" width="10.140625" style="5" customWidth="1"/>
    <col min="14873" max="15104" width="9.140625" style="5" customWidth="1"/>
    <col min="15105" max="15105" width="12.7109375" style="5" customWidth="1"/>
    <col min="15106" max="15106" width="14.8515625" style="5" customWidth="1"/>
    <col min="15107" max="15107" width="18.8515625" style="5" customWidth="1"/>
    <col min="15108" max="15109" width="10.7109375" style="5" customWidth="1"/>
    <col min="15110" max="15110" width="9.7109375" style="5" customWidth="1"/>
    <col min="15111" max="15111" width="10.7109375" style="5" customWidth="1"/>
    <col min="15112" max="15112" width="19.00390625" style="5" customWidth="1"/>
    <col min="15113" max="15114" width="10.7109375" style="5" customWidth="1"/>
    <col min="15115" max="15115" width="9.7109375" style="5" customWidth="1"/>
    <col min="15116" max="15120" width="9.140625" style="5" customWidth="1"/>
    <col min="15121" max="15122" width="17.421875" style="5" customWidth="1"/>
    <col min="15123" max="15125" width="9.140625" style="5" customWidth="1"/>
    <col min="15126" max="15126" width="11.8515625" style="5" customWidth="1"/>
    <col min="15127" max="15127" width="13.7109375" style="5" customWidth="1"/>
    <col min="15128" max="15128" width="10.140625" style="5" customWidth="1"/>
    <col min="15129" max="15360" width="9.140625" style="5" customWidth="1"/>
    <col min="15361" max="15361" width="12.7109375" style="5" customWidth="1"/>
    <col min="15362" max="15362" width="14.8515625" style="5" customWidth="1"/>
    <col min="15363" max="15363" width="18.8515625" style="5" customWidth="1"/>
    <col min="15364" max="15365" width="10.7109375" style="5" customWidth="1"/>
    <col min="15366" max="15366" width="9.7109375" style="5" customWidth="1"/>
    <col min="15367" max="15367" width="10.7109375" style="5" customWidth="1"/>
    <col min="15368" max="15368" width="19.00390625" style="5" customWidth="1"/>
    <col min="15369" max="15370" width="10.7109375" style="5" customWidth="1"/>
    <col min="15371" max="15371" width="9.7109375" style="5" customWidth="1"/>
    <col min="15372" max="15376" width="9.140625" style="5" customWidth="1"/>
    <col min="15377" max="15378" width="17.421875" style="5" customWidth="1"/>
    <col min="15379" max="15381" width="9.140625" style="5" customWidth="1"/>
    <col min="15382" max="15382" width="11.8515625" style="5" customWidth="1"/>
    <col min="15383" max="15383" width="13.7109375" style="5" customWidth="1"/>
    <col min="15384" max="15384" width="10.140625" style="5" customWidth="1"/>
    <col min="15385" max="15616" width="9.140625" style="5" customWidth="1"/>
    <col min="15617" max="15617" width="12.7109375" style="5" customWidth="1"/>
    <col min="15618" max="15618" width="14.8515625" style="5" customWidth="1"/>
    <col min="15619" max="15619" width="18.8515625" style="5" customWidth="1"/>
    <col min="15620" max="15621" width="10.7109375" style="5" customWidth="1"/>
    <col min="15622" max="15622" width="9.7109375" style="5" customWidth="1"/>
    <col min="15623" max="15623" width="10.7109375" style="5" customWidth="1"/>
    <col min="15624" max="15624" width="19.00390625" style="5" customWidth="1"/>
    <col min="15625" max="15626" width="10.7109375" style="5" customWidth="1"/>
    <col min="15627" max="15627" width="9.7109375" style="5" customWidth="1"/>
    <col min="15628" max="15632" width="9.140625" style="5" customWidth="1"/>
    <col min="15633" max="15634" width="17.421875" style="5" customWidth="1"/>
    <col min="15635" max="15637" width="9.140625" style="5" customWidth="1"/>
    <col min="15638" max="15638" width="11.8515625" style="5" customWidth="1"/>
    <col min="15639" max="15639" width="13.7109375" style="5" customWidth="1"/>
    <col min="15640" max="15640" width="10.140625" style="5" customWidth="1"/>
    <col min="15641" max="15872" width="9.140625" style="5" customWidth="1"/>
    <col min="15873" max="15873" width="12.7109375" style="5" customWidth="1"/>
    <col min="15874" max="15874" width="14.8515625" style="5" customWidth="1"/>
    <col min="15875" max="15875" width="18.8515625" style="5" customWidth="1"/>
    <col min="15876" max="15877" width="10.7109375" style="5" customWidth="1"/>
    <col min="15878" max="15878" width="9.7109375" style="5" customWidth="1"/>
    <col min="15879" max="15879" width="10.7109375" style="5" customWidth="1"/>
    <col min="15880" max="15880" width="19.00390625" style="5" customWidth="1"/>
    <col min="15881" max="15882" width="10.7109375" style="5" customWidth="1"/>
    <col min="15883" max="15883" width="9.7109375" style="5" customWidth="1"/>
    <col min="15884" max="15888" width="9.140625" style="5" customWidth="1"/>
    <col min="15889" max="15890" width="17.421875" style="5" customWidth="1"/>
    <col min="15891" max="15893" width="9.140625" style="5" customWidth="1"/>
    <col min="15894" max="15894" width="11.8515625" style="5" customWidth="1"/>
    <col min="15895" max="15895" width="13.7109375" style="5" customWidth="1"/>
    <col min="15896" max="15896" width="10.140625" style="5" customWidth="1"/>
    <col min="15897" max="16128" width="9.140625" style="5" customWidth="1"/>
    <col min="16129" max="16129" width="12.7109375" style="5" customWidth="1"/>
    <col min="16130" max="16130" width="14.8515625" style="5" customWidth="1"/>
    <col min="16131" max="16131" width="18.8515625" style="5" customWidth="1"/>
    <col min="16132" max="16133" width="10.7109375" style="5" customWidth="1"/>
    <col min="16134" max="16134" width="9.7109375" style="5" customWidth="1"/>
    <col min="16135" max="16135" width="10.7109375" style="5" customWidth="1"/>
    <col min="16136" max="16136" width="19.00390625" style="5" customWidth="1"/>
    <col min="16137" max="16138" width="10.7109375" style="5" customWidth="1"/>
    <col min="16139" max="16139" width="9.7109375" style="5" customWidth="1"/>
    <col min="16140" max="16144" width="9.140625" style="5" customWidth="1"/>
    <col min="16145" max="16146" width="17.421875" style="5" customWidth="1"/>
    <col min="16147" max="16149" width="9.140625" style="5" customWidth="1"/>
    <col min="16150" max="16150" width="11.8515625" style="5" customWidth="1"/>
    <col min="16151" max="16151" width="13.7109375" style="5" customWidth="1"/>
    <col min="16152" max="16152" width="10.140625" style="5" customWidth="1"/>
    <col min="16153" max="16384" width="9.140625" style="5" customWidth="1"/>
  </cols>
  <sheetData>
    <row r="1" spans="1:18" ht="30.2" customHeight="1">
      <c r="A1" s="1" t="s">
        <v>232</v>
      </c>
      <c r="B1" s="1"/>
      <c r="C1" s="1"/>
      <c r="D1" s="1"/>
      <c r="E1" s="1"/>
      <c r="F1" s="1"/>
      <c r="G1" s="1"/>
      <c r="H1" s="1"/>
      <c r="I1" s="2" t="s">
        <v>217</v>
      </c>
      <c r="J1" s="1"/>
      <c r="K1" s="3"/>
      <c r="L1" s="434"/>
      <c r="Q1" s="5"/>
      <c r="R1" s="5"/>
    </row>
    <row r="2" spans="1:18" ht="23.85" customHeight="1">
      <c r="A2" s="446" t="s">
        <v>0</v>
      </c>
      <c r="B2" s="446"/>
      <c r="C2" s="446"/>
      <c r="D2" s="446"/>
      <c r="E2" s="446"/>
      <c r="F2" s="446"/>
      <c r="G2" s="446"/>
      <c r="H2" s="6"/>
      <c r="I2" s="6"/>
      <c r="J2" s="6"/>
      <c r="K2" s="7"/>
      <c r="Q2" s="5"/>
      <c r="R2" s="5"/>
    </row>
    <row r="3" spans="1:18" ht="14.85" customHeight="1">
      <c r="A3" s="8" t="s">
        <v>1</v>
      </c>
      <c r="B3" s="8"/>
      <c r="C3" s="9">
        <v>133650</v>
      </c>
      <c r="D3" s="6"/>
      <c r="E3" s="6"/>
      <c r="F3" s="6"/>
      <c r="G3" s="10"/>
      <c r="H3" s="10"/>
      <c r="I3" s="10"/>
      <c r="J3" s="10"/>
      <c r="K3" s="4"/>
      <c r="Q3" s="5"/>
      <c r="R3" s="5"/>
    </row>
    <row r="4" spans="1:18" ht="14.85" customHeight="1">
      <c r="A4" s="8" t="s">
        <v>2</v>
      </c>
      <c r="B4" s="8"/>
      <c r="C4" s="447" t="s">
        <v>233</v>
      </c>
      <c r="D4" s="448"/>
      <c r="E4" s="448"/>
      <c r="F4" s="448"/>
      <c r="G4" s="448"/>
      <c r="H4" s="10"/>
      <c r="I4" s="10"/>
      <c r="J4" s="10"/>
      <c r="K4" s="4"/>
      <c r="Q4" s="5"/>
      <c r="R4" s="5"/>
    </row>
    <row r="5" spans="1:18" ht="14.85" customHeight="1">
      <c r="A5" s="8" t="s">
        <v>3</v>
      </c>
      <c r="B5" s="8"/>
      <c r="C5" s="447" t="s">
        <v>234</v>
      </c>
      <c r="D5" s="448"/>
      <c r="E5" s="448"/>
      <c r="F5" s="448"/>
      <c r="G5" s="11"/>
      <c r="H5" s="11"/>
      <c r="I5" s="11"/>
      <c r="J5" s="11"/>
      <c r="K5" s="12"/>
      <c r="Q5" s="5"/>
      <c r="R5" s="5"/>
    </row>
    <row r="6" spans="1:18" ht="14.85" customHeight="1">
      <c r="A6" s="8" t="s">
        <v>4</v>
      </c>
      <c r="B6" s="8"/>
      <c r="C6" s="448" t="s">
        <v>235</v>
      </c>
      <c r="D6" s="448"/>
      <c r="E6" s="448"/>
      <c r="F6" s="448"/>
      <c r="G6" s="11"/>
      <c r="H6" s="11"/>
      <c r="I6" s="11"/>
      <c r="J6" s="11"/>
      <c r="K6" s="13"/>
      <c r="Q6" s="5"/>
      <c r="R6" s="5"/>
    </row>
    <row r="7" spans="1:18" ht="14.85" customHeight="1">
      <c r="A7" s="8" t="s">
        <v>5</v>
      </c>
      <c r="B7" s="8"/>
      <c r="C7" s="447" t="s">
        <v>236</v>
      </c>
      <c r="D7" s="448"/>
      <c r="E7" s="448"/>
      <c r="F7" s="448"/>
      <c r="G7" s="11"/>
      <c r="H7" s="11"/>
      <c r="I7" s="11"/>
      <c r="J7" s="11"/>
      <c r="K7" s="13"/>
      <c r="Q7" s="5"/>
      <c r="R7" s="5"/>
    </row>
    <row r="8" spans="1:18" ht="14.85" customHeight="1">
      <c r="A8" s="8" t="s">
        <v>6</v>
      </c>
      <c r="B8" s="10"/>
      <c r="C8" s="14">
        <v>2014</v>
      </c>
      <c r="D8" s="10"/>
      <c r="E8" s="10"/>
      <c r="F8" s="10"/>
      <c r="G8" s="11"/>
      <c r="H8" s="11"/>
      <c r="I8" s="11"/>
      <c r="J8" s="11"/>
      <c r="K8" s="13"/>
      <c r="Q8" s="5"/>
      <c r="R8" s="5"/>
    </row>
    <row r="9" spans="1:18" ht="14.85" customHeight="1">
      <c r="A9" s="10"/>
      <c r="B9" s="10"/>
      <c r="C9" s="10"/>
      <c r="D9" s="10"/>
      <c r="E9" s="10"/>
      <c r="F9" s="10"/>
      <c r="G9" s="11"/>
      <c r="H9" s="11"/>
      <c r="I9" s="11"/>
      <c r="J9" s="11"/>
      <c r="K9" s="15"/>
      <c r="Q9" s="5"/>
      <c r="R9" s="5"/>
    </row>
    <row r="10" spans="1:18" ht="47.25" customHeight="1">
      <c r="A10" s="449" t="s">
        <v>7</v>
      </c>
      <c r="B10" s="449"/>
      <c r="C10" s="449"/>
      <c r="D10" s="449"/>
      <c r="E10" s="449"/>
      <c r="F10" s="449"/>
      <c r="G10" s="449"/>
      <c r="H10" s="449"/>
      <c r="I10" s="449"/>
      <c r="J10" s="11"/>
      <c r="K10" s="13"/>
      <c r="Q10" s="5"/>
      <c r="R10" s="5"/>
    </row>
    <row r="11" spans="1:18" ht="14.85" customHeight="1" thickBot="1">
      <c r="A11" s="10"/>
      <c r="B11" s="10"/>
      <c r="C11" s="10"/>
      <c r="D11" s="10"/>
      <c r="E11" s="10"/>
      <c r="F11" s="10"/>
      <c r="G11" s="11"/>
      <c r="H11" s="11"/>
      <c r="I11" s="11"/>
      <c r="J11" s="11"/>
      <c r="K11" s="13"/>
      <c r="Q11" s="5"/>
      <c r="R11" s="5"/>
    </row>
    <row r="12" spans="1:11" ht="17.25" thickBot="1" thickTop="1">
      <c r="A12" s="16" t="s">
        <v>218</v>
      </c>
      <c r="B12" s="16"/>
      <c r="C12" s="16"/>
      <c r="D12" s="16"/>
      <c r="E12" s="16"/>
      <c r="F12" s="16"/>
      <c r="G12" s="16"/>
      <c r="H12" s="16"/>
      <c r="I12" s="16"/>
      <c r="J12" s="16"/>
      <c r="K12" s="16"/>
    </row>
    <row r="13" spans="1:18" s="23" customFormat="1" ht="14.25" thickBot="1" thickTop="1">
      <c r="A13" s="19"/>
      <c r="B13" s="20" t="s">
        <v>8</v>
      </c>
      <c r="C13" s="21"/>
      <c r="D13" s="21"/>
      <c r="E13" s="21"/>
      <c r="F13" s="22"/>
      <c r="G13" s="20" t="s">
        <v>9</v>
      </c>
      <c r="H13" s="21"/>
      <c r="I13" s="21"/>
      <c r="J13" s="21"/>
      <c r="K13" s="22"/>
      <c r="L13" s="15"/>
      <c r="M13" s="15"/>
      <c r="N13" s="15"/>
      <c r="Q13" s="24"/>
      <c r="R13" s="25"/>
    </row>
    <row r="14" spans="1:18" s="29" customFormat="1" ht="10.5">
      <c r="A14" s="26"/>
      <c r="B14" s="27" t="s">
        <v>10</v>
      </c>
      <c r="C14" s="28" t="s">
        <v>11</v>
      </c>
      <c r="D14" s="28" t="s">
        <v>12</v>
      </c>
      <c r="E14" s="28" t="s">
        <v>13</v>
      </c>
      <c r="F14" s="26" t="s">
        <v>14</v>
      </c>
      <c r="G14" s="27" t="s">
        <v>15</v>
      </c>
      <c r="H14" s="28" t="s">
        <v>16</v>
      </c>
      <c r="I14" s="28" t="s">
        <v>17</v>
      </c>
      <c r="J14" s="28" t="s">
        <v>18</v>
      </c>
      <c r="K14" s="26" t="s">
        <v>19</v>
      </c>
      <c r="L14" s="27"/>
      <c r="M14" s="27"/>
      <c r="N14" s="27"/>
      <c r="Q14" s="30"/>
      <c r="R14" s="31"/>
    </row>
    <row r="15" spans="1:25" s="36" customFormat="1" ht="21.95" customHeight="1" thickBot="1">
      <c r="A15" s="32" t="s">
        <v>20</v>
      </c>
      <c r="B15" s="33" t="s">
        <v>21</v>
      </c>
      <c r="C15" s="34" t="s">
        <v>22</v>
      </c>
      <c r="D15" s="34" t="s">
        <v>23</v>
      </c>
      <c r="E15" s="34" t="s">
        <v>24</v>
      </c>
      <c r="F15" s="32" t="s">
        <v>25</v>
      </c>
      <c r="G15" s="33" t="s">
        <v>21</v>
      </c>
      <c r="H15" s="34" t="s">
        <v>22</v>
      </c>
      <c r="I15" s="34" t="s">
        <v>23</v>
      </c>
      <c r="J15" s="34" t="s">
        <v>24</v>
      </c>
      <c r="K15" s="32" t="s">
        <v>25</v>
      </c>
      <c r="L15" s="35"/>
      <c r="M15" s="35"/>
      <c r="N15" s="35"/>
      <c r="V15" s="37"/>
      <c r="W15" s="37"/>
      <c r="X15" s="37"/>
      <c r="Y15" s="37"/>
    </row>
    <row r="16" spans="1:25" s="41" customFormat="1" ht="21.2" customHeight="1" thickBot="1">
      <c r="A16" s="38" t="s">
        <v>26</v>
      </c>
      <c r="B16" s="38"/>
      <c r="C16" s="38"/>
      <c r="D16" s="38"/>
      <c r="E16" s="38"/>
      <c r="F16" s="39"/>
      <c r="G16" s="38"/>
      <c r="H16" s="38"/>
      <c r="I16" s="38"/>
      <c r="J16" s="38"/>
      <c r="K16" s="38"/>
      <c r="L16" s="40"/>
      <c r="M16" s="40"/>
      <c r="N16" s="40"/>
      <c r="X16" s="42"/>
      <c r="Y16" s="43"/>
    </row>
    <row r="17" spans="1:25" ht="15">
      <c r="A17" s="44" t="s">
        <v>27</v>
      </c>
      <c r="B17" s="45">
        <v>59</v>
      </c>
      <c r="C17" s="45">
        <v>5889840</v>
      </c>
      <c r="D17" s="46">
        <v>2</v>
      </c>
      <c r="E17" s="45">
        <v>4</v>
      </c>
      <c r="F17" s="47">
        <v>53</v>
      </c>
      <c r="G17" s="48">
        <v>22</v>
      </c>
      <c r="H17" s="45">
        <v>1950052</v>
      </c>
      <c r="I17" s="45">
        <v>1</v>
      </c>
      <c r="J17" s="45">
        <v>2</v>
      </c>
      <c r="K17" s="47">
        <v>19</v>
      </c>
      <c r="V17" s="49"/>
      <c r="W17" s="49"/>
      <c r="X17" s="49"/>
      <c r="Y17" s="50"/>
    </row>
    <row r="18" spans="1:25" ht="15">
      <c r="A18" s="51" t="s">
        <v>28</v>
      </c>
      <c r="B18" s="45">
        <v>65</v>
      </c>
      <c r="C18" s="45">
        <v>5088845</v>
      </c>
      <c r="D18" s="45">
        <v>3</v>
      </c>
      <c r="E18" s="45">
        <v>22</v>
      </c>
      <c r="F18" s="47">
        <v>40</v>
      </c>
      <c r="G18" s="48">
        <v>62</v>
      </c>
      <c r="H18" s="45">
        <v>4845463</v>
      </c>
      <c r="I18" s="45">
        <v>5</v>
      </c>
      <c r="J18" s="45">
        <v>20</v>
      </c>
      <c r="K18" s="47">
        <v>37</v>
      </c>
      <c r="V18" s="49"/>
      <c r="W18" s="49"/>
      <c r="X18" s="49"/>
      <c r="Y18" s="50"/>
    </row>
    <row r="19" spans="1:25" ht="15">
      <c r="A19" s="51" t="s">
        <v>29</v>
      </c>
      <c r="B19" s="48">
        <v>56</v>
      </c>
      <c r="C19" s="45">
        <v>3472758</v>
      </c>
      <c r="D19" s="45">
        <v>29</v>
      </c>
      <c r="E19" s="45">
        <v>25</v>
      </c>
      <c r="F19" s="47">
        <v>2</v>
      </c>
      <c r="G19" s="48">
        <v>46</v>
      </c>
      <c r="H19" s="45">
        <v>2848014</v>
      </c>
      <c r="I19" s="45">
        <v>28</v>
      </c>
      <c r="J19" s="45">
        <v>18</v>
      </c>
      <c r="K19" s="47">
        <v>0</v>
      </c>
      <c r="V19" s="49"/>
      <c r="W19" s="49"/>
      <c r="X19" s="49"/>
      <c r="Y19" s="50"/>
    </row>
    <row r="20" spans="1:25" ht="15">
      <c r="A20" s="51" t="s">
        <v>30</v>
      </c>
      <c r="B20" s="48">
        <v>18</v>
      </c>
      <c r="C20" s="45">
        <v>992937</v>
      </c>
      <c r="D20" s="45">
        <v>18</v>
      </c>
      <c r="E20" s="45">
        <v>0</v>
      </c>
      <c r="F20" s="47">
        <v>0</v>
      </c>
      <c r="G20" s="48">
        <v>28</v>
      </c>
      <c r="H20" s="45">
        <v>1647624</v>
      </c>
      <c r="I20" s="45">
        <v>25</v>
      </c>
      <c r="J20" s="45">
        <v>3</v>
      </c>
      <c r="K20" s="47">
        <v>0</v>
      </c>
      <c r="V20" s="49"/>
      <c r="W20" s="49"/>
      <c r="X20" s="49"/>
      <c r="Y20" s="50"/>
    </row>
    <row r="21" spans="1:25" ht="15">
      <c r="A21" s="51" t="s">
        <v>31</v>
      </c>
      <c r="B21" s="48"/>
      <c r="C21" s="45"/>
      <c r="D21" s="45"/>
      <c r="E21" s="45"/>
      <c r="F21" s="47"/>
      <c r="G21" s="48"/>
      <c r="H21" s="45"/>
      <c r="I21" s="45"/>
      <c r="J21" s="45"/>
      <c r="K21" s="47"/>
      <c r="V21" s="49"/>
      <c r="W21" s="49"/>
      <c r="X21" s="49"/>
      <c r="Y21" s="50"/>
    </row>
    <row r="22" spans="1:25" ht="15">
      <c r="A22" s="51" t="s">
        <v>32</v>
      </c>
      <c r="B22" s="48"/>
      <c r="C22" s="45"/>
      <c r="D22" s="45"/>
      <c r="E22" s="45"/>
      <c r="F22" s="47"/>
      <c r="G22" s="48"/>
      <c r="H22" s="45"/>
      <c r="I22" s="45"/>
      <c r="J22" s="45"/>
      <c r="K22" s="47"/>
      <c r="V22" s="49"/>
      <c r="W22" s="49"/>
      <c r="X22" s="49"/>
      <c r="Y22" s="50"/>
    </row>
    <row r="23" spans="1:25" ht="15.75" thickBot="1">
      <c r="A23" s="19" t="s">
        <v>33</v>
      </c>
      <c r="B23" s="52">
        <f aca="true" t="shared" si="0" ref="B23:K23">SUM(B17:B22)</f>
        <v>198</v>
      </c>
      <c r="C23" s="53">
        <f t="shared" si="0"/>
        <v>15444380</v>
      </c>
      <c r="D23" s="53">
        <f t="shared" si="0"/>
        <v>52</v>
      </c>
      <c r="E23" s="53">
        <f t="shared" si="0"/>
        <v>51</v>
      </c>
      <c r="F23" s="54">
        <f t="shared" si="0"/>
        <v>95</v>
      </c>
      <c r="G23" s="52">
        <f t="shared" si="0"/>
        <v>158</v>
      </c>
      <c r="H23" s="53">
        <f t="shared" si="0"/>
        <v>11291153</v>
      </c>
      <c r="I23" s="53">
        <f t="shared" si="0"/>
        <v>59</v>
      </c>
      <c r="J23" s="53">
        <f t="shared" si="0"/>
        <v>43</v>
      </c>
      <c r="K23" s="54">
        <f t="shared" si="0"/>
        <v>56</v>
      </c>
      <c r="V23" s="49"/>
      <c r="W23" s="49"/>
      <c r="X23" s="49"/>
      <c r="Y23" s="50"/>
    </row>
    <row r="24" spans="1:25" s="57" customFormat="1" ht="21.2" customHeight="1" thickBot="1">
      <c r="A24" s="20" t="s">
        <v>34</v>
      </c>
      <c r="B24" s="55"/>
      <c r="C24" s="55"/>
      <c r="D24" s="55"/>
      <c r="E24" s="55"/>
      <c r="F24" s="55"/>
      <c r="G24" s="55"/>
      <c r="H24" s="55"/>
      <c r="I24" s="55"/>
      <c r="J24" s="55"/>
      <c r="K24" s="55"/>
      <c r="L24" s="56"/>
      <c r="M24" s="56"/>
      <c r="N24" s="56"/>
      <c r="V24" s="49"/>
      <c r="W24" s="49"/>
      <c r="X24" s="49"/>
      <c r="Y24" s="50"/>
    </row>
    <row r="25" spans="1:25" ht="15">
      <c r="A25" s="44" t="s">
        <v>27</v>
      </c>
      <c r="B25" s="58">
        <v>49</v>
      </c>
      <c r="C25" s="46">
        <v>6109250</v>
      </c>
      <c r="D25" s="46">
        <v>0</v>
      </c>
      <c r="E25" s="46">
        <v>1</v>
      </c>
      <c r="F25" s="59">
        <v>48</v>
      </c>
      <c r="G25" s="58">
        <v>15</v>
      </c>
      <c r="H25" s="46">
        <v>1750769</v>
      </c>
      <c r="I25" s="46">
        <v>0</v>
      </c>
      <c r="J25" s="46">
        <v>0</v>
      </c>
      <c r="K25" s="59">
        <v>15</v>
      </c>
      <c r="V25" s="49"/>
      <c r="W25" s="49"/>
      <c r="X25" s="49"/>
      <c r="Y25" s="50"/>
    </row>
    <row r="26" spans="1:25" ht="15">
      <c r="A26" s="51" t="s">
        <v>28</v>
      </c>
      <c r="B26" s="48">
        <v>21</v>
      </c>
      <c r="C26" s="45">
        <v>2058263</v>
      </c>
      <c r="D26" s="45">
        <v>0</v>
      </c>
      <c r="E26" s="45">
        <v>6</v>
      </c>
      <c r="F26" s="47">
        <v>15</v>
      </c>
      <c r="G26" s="48">
        <v>30</v>
      </c>
      <c r="H26" s="45">
        <v>2994233</v>
      </c>
      <c r="I26" s="45">
        <v>0</v>
      </c>
      <c r="J26" s="45">
        <v>15</v>
      </c>
      <c r="K26" s="47">
        <v>15</v>
      </c>
      <c r="V26" s="49"/>
      <c r="W26" s="49"/>
      <c r="X26" s="49"/>
      <c r="Y26" s="50"/>
    </row>
    <row r="27" spans="1:25" ht="15">
      <c r="A27" s="51" t="s">
        <v>29</v>
      </c>
      <c r="B27" s="48">
        <v>20</v>
      </c>
      <c r="C27" s="45">
        <v>1667376</v>
      </c>
      <c r="D27" s="45">
        <v>11</v>
      </c>
      <c r="E27" s="46">
        <v>7</v>
      </c>
      <c r="F27" s="59">
        <v>2</v>
      </c>
      <c r="G27" s="58">
        <v>34</v>
      </c>
      <c r="H27" s="46">
        <v>2663688</v>
      </c>
      <c r="I27" s="46">
        <v>12</v>
      </c>
      <c r="J27" s="46">
        <v>21</v>
      </c>
      <c r="K27" s="59">
        <v>1</v>
      </c>
      <c r="V27" s="49"/>
      <c r="W27" s="49"/>
      <c r="X27" s="49"/>
      <c r="Y27" s="50"/>
    </row>
    <row r="28" spans="1:25" ht="15">
      <c r="A28" s="51" t="s">
        <v>30</v>
      </c>
      <c r="B28" s="48">
        <v>7</v>
      </c>
      <c r="C28" s="45">
        <v>460451</v>
      </c>
      <c r="D28" s="45">
        <v>7</v>
      </c>
      <c r="E28" s="45">
        <v>0</v>
      </c>
      <c r="F28" s="47">
        <v>0</v>
      </c>
      <c r="G28" s="48">
        <v>16</v>
      </c>
      <c r="H28" s="45">
        <v>1145633</v>
      </c>
      <c r="I28" s="45">
        <v>15</v>
      </c>
      <c r="J28" s="45">
        <v>1</v>
      </c>
      <c r="K28" s="47">
        <v>0</v>
      </c>
      <c r="V28" s="49"/>
      <c r="W28" s="49"/>
      <c r="X28" s="49"/>
      <c r="Y28" s="50"/>
    </row>
    <row r="29" spans="1:25" ht="15">
      <c r="A29" s="51" t="s">
        <v>31</v>
      </c>
      <c r="B29" s="58"/>
      <c r="C29" s="46"/>
      <c r="D29" s="46"/>
      <c r="E29" s="46"/>
      <c r="F29" s="59"/>
      <c r="G29" s="58"/>
      <c r="H29" s="46"/>
      <c r="I29" s="46"/>
      <c r="J29" s="46"/>
      <c r="K29" s="59"/>
      <c r="V29" s="49"/>
      <c r="W29" s="49"/>
      <c r="X29" s="49"/>
      <c r="Y29" s="50"/>
    </row>
    <row r="30" spans="1:25" ht="15">
      <c r="A30" s="51" t="s">
        <v>32</v>
      </c>
      <c r="B30" s="48"/>
      <c r="C30" s="45"/>
      <c r="D30" s="45"/>
      <c r="E30" s="45"/>
      <c r="F30" s="47"/>
      <c r="G30" s="48"/>
      <c r="H30" s="45"/>
      <c r="I30" s="45"/>
      <c r="J30" s="45"/>
      <c r="K30" s="47"/>
      <c r="V30" s="49"/>
      <c r="W30" s="49"/>
      <c r="X30" s="49"/>
      <c r="Y30" s="50"/>
    </row>
    <row r="31" spans="1:25" ht="15.75" thickBot="1">
      <c r="A31" s="19" t="s">
        <v>33</v>
      </c>
      <c r="B31" s="52">
        <f aca="true" t="shared" si="1" ref="B31:K31">SUM(B25:B30)</f>
        <v>97</v>
      </c>
      <c r="C31" s="53">
        <f t="shared" si="1"/>
        <v>10295340</v>
      </c>
      <c r="D31" s="53">
        <f t="shared" si="1"/>
        <v>18</v>
      </c>
      <c r="E31" s="53">
        <f t="shared" si="1"/>
        <v>14</v>
      </c>
      <c r="F31" s="54">
        <f t="shared" si="1"/>
        <v>65</v>
      </c>
      <c r="G31" s="52">
        <f t="shared" si="1"/>
        <v>95</v>
      </c>
      <c r="H31" s="53">
        <f t="shared" si="1"/>
        <v>8554323</v>
      </c>
      <c r="I31" s="53">
        <f t="shared" si="1"/>
        <v>27</v>
      </c>
      <c r="J31" s="53">
        <f t="shared" si="1"/>
        <v>37</v>
      </c>
      <c r="K31" s="54">
        <f t="shared" si="1"/>
        <v>31</v>
      </c>
      <c r="V31" s="49"/>
      <c r="W31" s="49"/>
      <c r="X31" s="49"/>
      <c r="Y31" s="50"/>
    </row>
    <row r="32" spans="1:25" s="57" customFormat="1" ht="21.2" customHeight="1" thickBot="1">
      <c r="A32" s="20" t="s">
        <v>35</v>
      </c>
      <c r="B32" s="55"/>
      <c r="C32" s="55"/>
      <c r="D32" s="55"/>
      <c r="E32" s="55"/>
      <c r="F32" s="55"/>
      <c r="G32" s="55"/>
      <c r="H32" s="55"/>
      <c r="I32" s="55"/>
      <c r="J32" s="55"/>
      <c r="K32" s="55"/>
      <c r="L32" s="56"/>
      <c r="M32" s="56"/>
      <c r="N32" s="56"/>
      <c r="V32" s="49"/>
      <c r="W32" s="49"/>
      <c r="X32" s="49"/>
      <c r="Y32" s="50"/>
    </row>
    <row r="33" spans="1:25" ht="15">
      <c r="A33" s="44" t="s">
        <v>27</v>
      </c>
      <c r="B33" s="60">
        <f aca="true" t="shared" si="2" ref="B33:B38">B17+B25</f>
        <v>108</v>
      </c>
      <c r="C33" s="61">
        <f aca="true" t="shared" si="3" ref="C33:C38">C17+(C25*$K$41)</f>
        <v>10888317.272716165</v>
      </c>
      <c r="D33" s="61">
        <f aca="true" t="shared" si="4" ref="D33:G38">D17+D25</f>
        <v>2</v>
      </c>
      <c r="E33" s="61">
        <f t="shared" si="4"/>
        <v>5</v>
      </c>
      <c r="F33" s="62">
        <f t="shared" si="4"/>
        <v>101</v>
      </c>
      <c r="G33" s="60">
        <f t="shared" si="4"/>
        <v>37</v>
      </c>
      <c r="H33" s="61">
        <f aca="true" t="shared" si="5" ref="H33:H38">H17+(H25*$K$41)</f>
        <v>3382499.3636331805</v>
      </c>
      <c r="I33" s="61">
        <f aca="true" t="shared" si="6" ref="I33:K38">I17+I25</f>
        <v>1</v>
      </c>
      <c r="J33" s="61">
        <f t="shared" si="6"/>
        <v>2</v>
      </c>
      <c r="K33" s="62">
        <f t="shared" si="6"/>
        <v>34</v>
      </c>
      <c r="V33" s="49"/>
      <c r="W33" s="49"/>
      <c r="X33" s="49"/>
      <c r="Y33" s="50"/>
    </row>
    <row r="34" spans="1:25" ht="15">
      <c r="A34" s="51" t="s">
        <v>28</v>
      </c>
      <c r="B34" s="63">
        <f t="shared" si="2"/>
        <v>86</v>
      </c>
      <c r="C34" s="64">
        <f t="shared" si="3"/>
        <v>6772878.363632621</v>
      </c>
      <c r="D34" s="64">
        <f t="shared" si="4"/>
        <v>3</v>
      </c>
      <c r="E34" s="64">
        <f t="shared" si="4"/>
        <v>28</v>
      </c>
      <c r="F34" s="65">
        <f t="shared" si="4"/>
        <v>55</v>
      </c>
      <c r="G34" s="63">
        <f t="shared" si="4"/>
        <v>92</v>
      </c>
      <c r="H34" s="64">
        <f t="shared" si="5"/>
        <v>7295289.9999945555</v>
      </c>
      <c r="I34" s="64">
        <f t="shared" si="6"/>
        <v>5</v>
      </c>
      <c r="J34" s="64">
        <f t="shared" si="6"/>
        <v>35</v>
      </c>
      <c r="K34" s="65">
        <f t="shared" si="6"/>
        <v>52</v>
      </c>
      <c r="V34" s="49"/>
      <c r="W34" s="49"/>
      <c r="X34" s="49"/>
      <c r="Y34" s="50"/>
    </row>
    <row r="35" spans="1:25" ht="15">
      <c r="A35" s="51" t="s">
        <v>29</v>
      </c>
      <c r="B35" s="60">
        <f t="shared" si="2"/>
        <v>76</v>
      </c>
      <c r="C35" s="61">
        <f t="shared" si="3"/>
        <v>4836974.727269696</v>
      </c>
      <c r="D35" s="61">
        <f t="shared" si="4"/>
        <v>40</v>
      </c>
      <c r="E35" s="61">
        <f t="shared" si="4"/>
        <v>32</v>
      </c>
      <c r="F35" s="62">
        <f t="shared" si="4"/>
        <v>4</v>
      </c>
      <c r="G35" s="60">
        <f t="shared" si="4"/>
        <v>80</v>
      </c>
      <c r="H35" s="61">
        <f t="shared" si="5"/>
        <v>5027395.090904248</v>
      </c>
      <c r="I35" s="61">
        <f t="shared" si="6"/>
        <v>40</v>
      </c>
      <c r="J35" s="61">
        <f t="shared" si="6"/>
        <v>39</v>
      </c>
      <c r="K35" s="62">
        <f t="shared" si="6"/>
        <v>1</v>
      </c>
      <c r="V35" s="49"/>
      <c r="W35" s="49"/>
      <c r="X35" s="49"/>
      <c r="Y35" s="50"/>
    </row>
    <row r="36" spans="1:25" ht="15">
      <c r="A36" s="51" t="s">
        <v>30</v>
      </c>
      <c r="B36" s="63">
        <f t="shared" si="2"/>
        <v>25</v>
      </c>
      <c r="C36" s="64">
        <f t="shared" si="3"/>
        <v>1369669.6363627992</v>
      </c>
      <c r="D36" s="64">
        <f t="shared" si="4"/>
        <v>25</v>
      </c>
      <c r="E36" s="64">
        <f t="shared" si="4"/>
        <v>0</v>
      </c>
      <c r="F36" s="65">
        <f t="shared" si="4"/>
        <v>0</v>
      </c>
      <c r="G36" s="63">
        <f t="shared" si="4"/>
        <v>44</v>
      </c>
      <c r="H36" s="64">
        <f t="shared" si="5"/>
        <v>2584960.090907008</v>
      </c>
      <c r="I36" s="64">
        <f t="shared" si="6"/>
        <v>40</v>
      </c>
      <c r="J36" s="64">
        <f t="shared" si="6"/>
        <v>4</v>
      </c>
      <c r="K36" s="65">
        <f t="shared" si="6"/>
        <v>0</v>
      </c>
      <c r="V36" s="49"/>
      <c r="W36" s="49"/>
      <c r="X36" s="49"/>
      <c r="Y36" s="50"/>
    </row>
    <row r="37" spans="1:25" ht="15">
      <c r="A37" s="51" t="s">
        <v>31</v>
      </c>
      <c r="B37" s="60">
        <f t="shared" si="2"/>
        <v>0</v>
      </c>
      <c r="C37" s="61">
        <f t="shared" si="3"/>
        <v>0</v>
      </c>
      <c r="D37" s="61">
        <f t="shared" si="4"/>
        <v>0</v>
      </c>
      <c r="E37" s="61">
        <f t="shared" si="4"/>
        <v>0</v>
      </c>
      <c r="F37" s="62">
        <f t="shared" si="4"/>
        <v>0</v>
      </c>
      <c r="G37" s="60">
        <f t="shared" si="4"/>
        <v>0</v>
      </c>
      <c r="H37" s="61">
        <f t="shared" si="5"/>
        <v>0</v>
      </c>
      <c r="I37" s="61">
        <f t="shared" si="6"/>
        <v>0</v>
      </c>
      <c r="J37" s="61">
        <f t="shared" si="6"/>
        <v>0</v>
      </c>
      <c r="K37" s="62">
        <f t="shared" si="6"/>
        <v>0</v>
      </c>
      <c r="V37" s="49"/>
      <c r="W37" s="49"/>
      <c r="X37" s="49"/>
      <c r="Y37" s="50"/>
    </row>
    <row r="38" spans="1:25" ht="15">
      <c r="A38" s="51" t="s">
        <v>32</v>
      </c>
      <c r="B38" s="63">
        <f t="shared" si="2"/>
        <v>0</v>
      </c>
      <c r="C38" s="64">
        <f t="shared" si="3"/>
        <v>0</v>
      </c>
      <c r="D38" s="64">
        <f t="shared" si="4"/>
        <v>0</v>
      </c>
      <c r="E38" s="64">
        <f t="shared" si="4"/>
        <v>0</v>
      </c>
      <c r="F38" s="65">
        <f t="shared" si="4"/>
        <v>0</v>
      </c>
      <c r="G38" s="63">
        <f t="shared" si="4"/>
        <v>0</v>
      </c>
      <c r="H38" s="64">
        <f t="shared" si="5"/>
        <v>0</v>
      </c>
      <c r="I38" s="64">
        <f t="shared" si="6"/>
        <v>0</v>
      </c>
      <c r="J38" s="64">
        <f t="shared" si="6"/>
        <v>0</v>
      </c>
      <c r="K38" s="65">
        <f t="shared" si="6"/>
        <v>0</v>
      </c>
      <c r="V38" s="49"/>
      <c r="W38" s="49"/>
      <c r="X38" s="49"/>
      <c r="Y38" s="50"/>
    </row>
    <row r="39" spans="1:25" ht="15.75" thickBot="1">
      <c r="A39" s="19" t="s">
        <v>33</v>
      </c>
      <c r="B39" s="52">
        <f aca="true" t="shared" si="7" ref="B39:K39">SUM(B33:B38)</f>
        <v>295</v>
      </c>
      <c r="C39" s="53">
        <f t="shared" si="7"/>
        <v>23867839.999981277</v>
      </c>
      <c r="D39" s="53">
        <f t="shared" si="7"/>
        <v>70</v>
      </c>
      <c r="E39" s="53">
        <f t="shared" si="7"/>
        <v>65</v>
      </c>
      <c r="F39" s="54">
        <f t="shared" si="7"/>
        <v>160</v>
      </c>
      <c r="G39" s="52">
        <f t="shared" si="7"/>
        <v>253</v>
      </c>
      <c r="H39" s="53">
        <f t="shared" si="7"/>
        <v>18290144.54543899</v>
      </c>
      <c r="I39" s="53">
        <f t="shared" si="7"/>
        <v>86</v>
      </c>
      <c r="J39" s="53">
        <f t="shared" si="7"/>
        <v>80</v>
      </c>
      <c r="K39" s="54">
        <f t="shared" si="7"/>
        <v>87</v>
      </c>
      <c r="V39" s="49"/>
      <c r="W39" s="49"/>
      <c r="X39" s="49"/>
      <c r="Y39" s="50"/>
    </row>
    <row r="40" spans="1:17" ht="15">
      <c r="A40" s="15"/>
      <c r="B40" s="4"/>
      <c r="C40" s="4"/>
      <c r="D40" s="4"/>
      <c r="E40" s="4"/>
      <c r="F40" s="4"/>
      <c r="G40" s="4"/>
      <c r="H40" s="4"/>
      <c r="I40" s="4"/>
      <c r="J40" s="4"/>
      <c r="K40" s="4"/>
      <c r="Q40" s="66"/>
    </row>
    <row r="41" spans="1:12" ht="18" customHeight="1">
      <c r="A41" s="442" t="s">
        <v>36</v>
      </c>
      <c r="B41" s="443"/>
      <c r="C41" s="443"/>
      <c r="D41" s="443"/>
      <c r="E41" s="443"/>
      <c r="F41" s="443"/>
      <c r="G41" s="443"/>
      <c r="H41" s="443"/>
      <c r="I41" s="443"/>
      <c r="J41" s="443"/>
      <c r="K41" s="444">
        <v>0.81818181818</v>
      </c>
      <c r="L41" s="445"/>
    </row>
    <row r="42" spans="1:11" ht="15">
      <c r="A42" s="15"/>
      <c r="B42" s="4"/>
      <c r="C42" s="4"/>
      <c r="D42" s="4"/>
      <c r="E42" s="4"/>
      <c r="F42" s="4"/>
      <c r="G42" s="4"/>
      <c r="H42" s="4"/>
      <c r="I42" s="4"/>
      <c r="J42" s="4"/>
      <c r="K42" s="4"/>
    </row>
    <row r="43" spans="1:11" ht="15">
      <c r="A43" s="15"/>
      <c r="B43" s="4"/>
      <c r="C43" s="4"/>
      <c r="D43" s="4"/>
      <c r="E43" s="4"/>
      <c r="F43" s="4"/>
      <c r="G43" s="4"/>
      <c r="H43" s="4"/>
      <c r="I43" s="4"/>
      <c r="J43" s="4"/>
      <c r="K43" s="4"/>
    </row>
    <row r="44" spans="1:11" ht="15">
      <c r="A44" s="15"/>
      <c r="B44" s="4"/>
      <c r="C44" s="4"/>
      <c r="D44" s="4"/>
      <c r="E44" s="4"/>
      <c r="F44" s="4"/>
      <c r="G44" s="4"/>
      <c r="H44" s="4"/>
      <c r="I44" s="4"/>
      <c r="J44" s="4"/>
      <c r="K44" s="4"/>
    </row>
    <row r="45" spans="1:11" ht="15">
      <c r="A45" s="15"/>
      <c r="B45" s="4"/>
      <c r="C45" s="4"/>
      <c r="D45" s="4"/>
      <c r="E45" s="4"/>
      <c r="F45" s="4"/>
      <c r="G45" s="4"/>
      <c r="H45" s="4"/>
      <c r="I45" s="4"/>
      <c r="J45" s="4"/>
      <c r="K45" s="4"/>
    </row>
    <row r="46" spans="1:11" ht="15">
      <c r="A46" s="15"/>
      <c r="B46" s="4"/>
      <c r="C46" s="4"/>
      <c r="D46" s="4"/>
      <c r="E46" s="4"/>
      <c r="F46" s="4"/>
      <c r="G46" s="4"/>
      <c r="H46" s="4"/>
      <c r="I46" s="4"/>
      <c r="J46" s="4"/>
      <c r="K46" s="4"/>
    </row>
    <row r="47" spans="1:11" ht="15">
      <c r="A47" s="15"/>
      <c r="B47" s="4"/>
      <c r="C47" s="4"/>
      <c r="D47" s="4"/>
      <c r="E47" s="4"/>
      <c r="F47" s="4"/>
      <c r="G47" s="4"/>
      <c r="H47" s="4"/>
      <c r="I47" s="4"/>
      <c r="J47" s="4"/>
      <c r="K47" s="4"/>
    </row>
    <row r="48" spans="1:11" ht="15">
      <c r="A48" s="15"/>
      <c r="B48" s="4"/>
      <c r="C48" s="4"/>
      <c r="D48" s="4"/>
      <c r="E48" s="4"/>
      <c r="F48" s="4"/>
      <c r="G48" s="4"/>
      <c r="H48" s="4"/>
      <c r="I48" s="4"/>
      <c r="J48" s="4"/>
      <c r="K48" s="4"/>
    </row>
    <row r="49" spans="1:11" ht="15">
      <c r="A49" s="15"/>
      <c r="B49" s="4"/>
      <c r="C49" s="4"/>
      <c r="D49" s="4"/>
      <c r="E49" s="4"/>
      <c r="F49" s="4"/>
      <c r="G49" s="4"/>
      <c r="H49" s="4"/>
      <c r="I49" s="4"/>
      <c r="J49" s="4"/>
      <c r="K49" s="4"/>
    </row>
    <row r="50" spans="1:11" ht="15">
      <c r="A50" s="15"/>
      <c r="B50" s="4"/>
      <c r="C50" s="4"/>
      <c r="D50" s="4"/>
      <c r="E50" s="4"/>
      <c r="F50" s="4"/>
      <c r="G50" s="4"/>
      <c r="H50" s="4"/>
      <c r="I50" s="4"/>
      <c r="J50" s="4"/>
      <c r="K50" s="4"/>
    </row>
    <row r="51" spans="1:11" ht="15">
      <c r="A51" s="15"/>
      <c r="B51" s="4"/>
      <c r="C51" s="4"/>
      <c r="D51" s="4"/>
      <c r="E51" s="4"/>
      <c r="F51" s="4"/>
      <c r="G51" s="4"/>
      <c r="H51" s="4"/>
      <c r="I51" s="4"/>
      <c r="J51" s="4"/>
      <c r="K51" s="4"/>
    </row>
    <row r="52" spans="1:11" ht="15">
      <c r="A52" s="15"/>
      <c r="B52" s="4"/>
      <c r="C52" s="4"/>
      <c r="D52" s="4"/>
      <c r="E52" s="4"/>
      <c r="F52" s="4"/>
      <c r="G52" s="4"/>
      <c r="H52" s="4"/>
      <c r="I52" s="4"/>
      <c r="J52" s="4"/>
      <c r="K52" s="4"/>
    </row>
    <row r="53" spans="1:11" ht="15">
      <c r="A53" s="15"/>
      <c r="B53" s="4"/>
      <c r="C53" s="4"/>
      <c r="D53" s="4"/>
      <c r="E53" s="4"/>
      <c r="F53" s="4"/>
      <c r="G53" s="4"/>
      <c r="H53" s="4"/>
      <c r="I53" s="4"/>
      <c r="J53" s="4"/>
      <c r="K53" s="4"/>
    </row>
    <row r="54" spans="1:11" ht="15">
      <c r="A54" s="15"/>
      <c r="B54" s="4"/>
      <c r="C54" s="4"/>
      <c r="D54" s="4"/>
      <c r="E54" s="4"/>
      <c r="F54" s="4"/>
      <c r="G54" s="4"/>
      <c r="H54" s="4"/>
      <c r="I54" s="4"/>
      <c r="J54" s="4"/>
      <c r="K54" s="4"/>
    </row>
    <row r="55" spans="1:11" ht="15">
      <c r="A55" s="15"/>
      <c r="B55" s="4"/>
      <c r="C55" s="4"/>
      <c r="D55" s="4"/>
      <c r="E55" s="4"/>
      <c r="F55" s="4"/>
      <c r="G55" s="4"/>
      <c r="H55" s="4"/>
      <c r="I55" s="4"/>
      <c r="J55" s="4"/>
      <c r="K55" s="4"/>
    </row>
    <row r="56" spans="1:11" ht="15">
      <c r="A56" s="15"/>
      <c r="B56" s="4"/>
      <c r="C56" s="4"/>
      <c r="D56" s="4"/>
      <c r="E56" s="4"/>
      <c r="F56" s="4"/>
      <c r="G56" s="4"/>
      <c r="H56" s="4"/>
      <c r="I56" s="4"/>
      <c r="J56" s="4"/>
      <c r="K56" s="4"/>
    </row>
    <row r="57" spans="1:11" ht="15">
      <c r="A57" s="15"/>
      <c r="B57" s="4"/>
      <c r="C57" s="4"/>
      <c r="D57" s="4"/>
      <c r="E57" s="4"/>
      <c r="F57" s="4"/>
      <c r="G57" s="4"/>
      <c r="H57" s="4"/>
      <c r="I57" s="4"/>
      <c r="J57" s="4"/>
      <c r="K57" s="4"/>
    </row>
    <row r="58" spans="1:11" ht="15">
      <c r="A58" s="15"/>
      <c r="B58" s="4"/>
      <c r="C58" s="4"/>
      <c r="D58" s="4"/>
      <c r="E58" s="4"/>
      <c r="F58" s="4"/>
      <c r="G58" s="4"/>
      <c r="H58" s="4"/>
      <c r="I58" s="4"/>
      <c r="J58" s="4"/>
      <c r="K58" s="4"/>
    </row>
    <row r="59" spans="1:11" ht="15">
      <c r="A59" s="15"/>
      <c r="B59" s="4"/>
      <c r="C59" s="4"/>
      <c r="D59" s="4"/>
      <c r="E59" s="4"/>
      <c r="F59" s="4"/>
      <c r="G59" s="4"/>
      <c r="H59" s="4"/>
      <c r="I59" s="4"/>
      <c r="J59" s="4"/>
      <c r="K59" s="4"/>
    </row>
    <row r="60" spans="1:11" ht="15">
      <c r="A60" s="15"/>
      <c r="B60" s="4"/>
      <c r="C60" s="4"/>
      <c r="D60" s="4"/>
      <c r="E60" s="4"/>
      <c r="F60" s="4"/>
      <c r="G60" s="4"/>
      <c r="H60" s="4"/>
      <c r="I60" s="4"/>
      <c r="J60" s="4"/>
      <c r="K60" s="4"/>
    </row>
    <row r="61" spans="1:11" ht="15">
      <c r="A61" s="15"/>
      <c r="B61" s="4"/>
      <c r="C61" s="4"/>
      <c r="D61" s="4"/>
      <c r="E61" s="4"/>
      <c r="F61" s="4"/>
      <c r="G61" s="4"/>
      <c r="H61" s="4"/>
      <c r="I61" s="4"/>
      <c r="J61" s="4"/>
      <c r="K61" s="4"/>
    </row>
    <row r="62" spans="1:11" ht="15">
      <c r="A62" s="15"/>
      <c r="B62" s="4"/>
      <c r="C62" s="4"/>
      <c r="D62" s="4"/>
      <c r="E62" s="4"/>
      <c r="F62" s="4"/>
      <c r="G62" s="4"/>
      <c r="H62" s="4"/>
      <c r="I62" s="4"/>
      <c r="J62" s="4"/>
      <c r="K62" s="4"/>
    </row>
    <row r="63" spans="1:11" ht="15">
      <c r="A63" s="15"/>
      <c r="B63" s="4"/>
      <c r="C63" s="4"/>
      <c r="D63" s="4"/>
      <c r="E63" s="4"/>
      <c r="F63" s="4"/>
      <c r="G63" s="4"/>
      <c r="H63" s="4"/>
      <c r="I63" s="4"/>
      <c r="J63" s="4"/>
      <c r="K63" s="4"/>
    </row>
    <row r="64" spans="1:11" ht="15">
      <c r="A64" s="15"/>
      <c r="B64" s="4"/>
      <c r="C64" s="4"/>
      <c r="D64" s="4"/>
      <c r="E64" s="4"/>
      <c r="F64" s="4"/>
      <c r="G64" s="4"/>
      <c r="H64" s="4"/>
      <c r="I64" s="4"/>
      <c r="J64" s="4"/>
      <c r="K64" s="4"/>
    </row>
    <row r="65" spans="1:11" ht="15">
      <c r="A65" s="15"/>
      <c r="B65" s="4"/>
      <c r="C65" s="4"/>
      <c r="D65" s="4"/>
      <c r="E65" s="4"/>
      <c r="F65" s="4"/>
      <c r="G65" s="4"/>
      <c r="H65" s="4"/>
      <c r="I65" s="4"/>
      <c r="J65" s="4"/>
      <c r="K65" s="4"/>
    </row>
    <row r="66" spans="1:11" ht="15">
      <c r="A66" s="15"/>
      <c r="B66" s="4"/>
      <c r="C66" s="4"/>
      <c r="D66" s="4"/>
      <c r="E66" s="4"/>
      <c r="F66" s="4"/>
      <c r="G66" s="4"/>
      <c r="H66" s="4"/>
      <c r="I66" s="4"/>
      <c r="J66" s="4"/>
      <c r="K66" s="4"/>
    </row>
    <row r="67" spans="1:11" ht="15">
      <c r="A67" s="15"/>
      <c r="B67" s="4"/>
      <c r="C67" s="4"/>
      <c r="D67" s="4"/>
      <c r="E67" s="4"/>
      <c r="F67" s="4"/>
      <c r="G67" s="4"/>
      <c r="H67" s="4"/>
      <c r="I67" s="4"/>
      <c r="J67" s="4"/>
      <c r="K67" s="4"/>
    </row>
  </sheetData>
  <sheetProtection sheet="1" objects="1" scenarios="1"/>
  <mergeCells count="8">
    <mergeCell ref="A41:J41"/>
    <mergeCell ref="K41:L41"/>
    <mergeCell ref="A2:G2"/>
    <mergeCell ref="C4:G4"/>
    <mergeCell ref="C5:F5"/>
    <mergeCell ref="C6:F6"/>
    <mergeCell ref="C7:F7"/>
    <mergeCell ref="A10:I10"/>
  </mergeCells>
  <printOptions/>
  <pageMargins left="0.7" right="0.7" top="0.75" bottom="0.75" header="0.3" footer="0.3"/>
  <pageSetup horizontalDpi="600" verticalDpi="600" orientation="portrait" r:id="rId20"/>
  <drawing r:id="rId19"/>
  <legacyDrawing r:id="rId18"/>
  <mc:AlternateContent xmlns:mc="http://schemas.openxmlformats.org/markup-compatibility/2006">
    <mc:Choice Requires="x14">
      <controls>
        <control shapeId="1028" r:id="rId1" name="Label1"/>
        <control shapeId="1029" r:id="rId2" name="Label2"/>
        <control shapeId="1030" r:id="rId3" name="Label3"/>
        <control shapeId="1031" r:id="rId16" name="Label4"/>
        <control shapeId="1032" r:id="rId17" name="TextBox1"/>
        <control shapeId="1025" r:id="rId14" name="Button 1">
          <controlPr defaultSize="0" print="0" autoFill="0" autoPict="0" macro="[0]!ValidateSection1_Click">
            <anchor moveWithCells="1" sizeWithCells="1">
              <from>
                <xdr:col>11</xdr:col>
                <xdr:colOff>38100</xdr:colOff>
                <xdr:row>0</xdr:row>
                <xdr:rowOff>28575</xdr:rowOff>
              </from>
              <to>
                <xdr:col>13</xdr:col>
                <xdr:colOff>238125</xdr:colOff>
                <xdr:row>1</xdr:row>
                <xdr:rowOff>0</xdr:rowOff>
              </to>
            </anchor>
          </controlPr>
        </control>
        <control shapeId="1026" r:id="rId15" name="Button 2">
          <controlPr defaultSize="0" print="0" autoFill="0" autoPict="0" macro="[0]!UploadData_Click">
            <anchor moveWithCells="1" sizeWithCells="1">
              <from>
                <xdr:col>11</xdr:col>
                <xdr:colOff>38100</xdr:colOff>
                <xdr:row>1</xdr:row>
                <xdr:rowOff>142875</xdr:rowOff>
              </from>
              <to>
                <xdr:col>13</xdr:col>
                <xdr:colOff>257175</xdr:colOff>
                <xdr:row>3</xdr:row>
                <xdr:rowOff>9525</xdr:rowOff>
              </to>
            </anchor>
          </controlPr>
        </control>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I46"/>
  <sheetViews>
    <sheetView workbookViewId="0" topLeftCell="A1">
      <selection activeCell="B6" sqref="B6"/>
    </sheetView>
  </sheetViews>
  <sheetFormatPr defaultColWidth="9.140625" defaultRowHeight="15"/>
  <cols>
    <col min="1" max="1" width="17.421875" style="68" customWidth="1"/>
    <col min="2" max="2" width="12.140625" style="68" customWidth="1"/>
    <col min="3" max="3" width="6.421875" style="68" customWidth="1"/>
    <col min="4" max="4" width="12.140625" style="68" customWidth="1"/>
    <col min="5" max="5" width="6.421875" style="68" customWidth="1"/>
    <col min="6" max="6" width="12.140625" style="68" customWidth="1"/>
    <col min="7" max="7" width="6.421875" style="68" customWidth="1"/>
    <col min="8" max="8" width="12.140625" style="68" customWidth="1"/>
    <col min="9" max="9" width="6.421875" style="68" customWidth="1"/>
    <col min="10" max="10" width="12.140625" style="68" customWidth="1"/>
    <col min="11" max="11" width="6.421875" style="68" customWidth="1"/>
    <col min="12" max="12" width="12.140625" style="68" customWidth="1"/>
    <col min="13" max="13" width="6.421875" style="68" customWidth="1"/>
    <col min="14" max="14" width="12.140625" style="68" customWidth="1"/>
    <col min="15" max="15" width="6.421875" style="68" customWidth="1"/>
    <col min="16" max="16" width="12.140625" style="68" customWidth="1"/>
    <col min="17" max="17" width="6.421875" style="68" customWidth="1"/>
    <col min="18" max="18" width="3.28125" style="68" customWidth="1"/>
    <col min="19" max="19" width="15.28125" style="68" customWidth="1"/>
    <col min="20" max="20" width="10.8515625" style="69" customWidth="1"/>
    <col min="21" max="21" width="10.28125" style="69" customWidth="1"/>
    <col min="22" max="22" width="9.7109375" style="69" customWidth="1"/>
    <col min="23" max="24" width="11.57421875" style="69" customWidth="1"/>
    <col min="25" max="25" width="8.57421875" style="69" customWidth="1"/>
    <col min="26" max="26" width="10.7109375" style="69" customWidth="1"/>
    <col min="27" max="27" width="2.57421875" style="68" customWidth="1"/>
    <col min="28" max="28" width="15.28125" style="68" customWidth="1"/>
    <col min="29" max="29" width="10.8515625" style="70" customWidth="1"/>
    <col min="30" max="30" width="10.28125" style="70" customWidth="1"/>
    <col min="31" max="31" width="9.7109375" style="70" customWidth="1"/>
    <col min="32" max="33" width="11.57421875" style="70" customWidth="1"/>
    <col min="34" max="34" width="8.57421875" style="70" customWidth="1"/>
    <col min="35" max="35" width="10.7109375" style="70" customWidth="1"/>
    <col min="36" max="256" width="9.140625" style="68" customWidth="1"/>
    <col min="257" max="257" width="17.421875" style="68" customWidth="1"/>
    <col min="258" max="258" width="12.140625" style="68" customWidth="1"/>
    <col min="259" max="259" width="6.421875" style="68" customWidth="1"/>
    <col min="260" max="260" width="12.140625" style="68" customWidth="1"/>
    <col min="261" max="261" width="6.421875" style="68" customWidth="1"/>
    <col min="262" max="262" width="12.140625" style="68" customWidth="1"/>
    <col min="263" max="263" width="6.421875" style="68" customWidth="1"/>
    <col min="264" max="264" width="12.140625" style="68" customWidth="1"/>
    <col min="265" max="265" width="6.421875" style="68" customWidth="1"/>
    <col min="266" max="266" width="12.140625" style="68" customWidth="1"/>
    <col min="267" max="267" width="6.421875" style="68" customWidth="1"/>
    <col min="268" max="268" width="12.140625" style="68" customWidth="1"/>
    <col min="269" max="269" width="6.421875" style="68" customWidth="1"/>
    <col min="270" max="270" width="12.140625" style="68" customWidth="1"/>
    <col min="271" max="271" width="6.421875" style="68" customWidth="1"/>
    <col min="272" max="272" width="12.140625" style="68" customWidth="1"/>
    <col min="273" max="273" width="6.421875" style="68" customWidth="1"/>
    <col min="274" max="274" width="3.28125" style="68" customWidth="1"/>
    <col min="275" max="275" width="15.28125" style="68" customWidth="1"/>
    <col min="276" max="276" width="10.8515625" style="68" customWidth="1"/>
    <col min="277" max="277" width="10.28125" style="68" customWidth="1"/>
    <col min="278" max="278" width="9.7109375" style="68" customWidth="1"/>
    <col min="279" max="280" width="11.57421875" style="68" customWidth="1"/>
    <col min="281" max="281" width="8.57421875" style="68" customWidth="1"/>
    <col min="282" max="282" width="10.7109375" style="68" customWidth="1"/>
    <col min="283" max="283" width="2.57421875" style="68" customWidth="1"/>
    <col min="284" max="284" width="15.28125" style="68" customWidth="1"/>
    <col min="285" max="285" width="10.8515625" style="68" customWidth="1"/>
    <col min="286" max="286" width="10.28125" style="68" customWidth="1"/>
    <col min="287" max="287" width="9.7109375" style="68" customWidth="1"/>
    <col min="288" max="289" width="11.57421875" style="68" customWidth="1"/>
    <col min="290" max="290" width="8.57421875" style="68" customWidth="1"/>
    <col min="291" max="291" width="10.7109375" style="68" customWidth="1"/>
    <col min="292" max="512" width="9.140625" style="68" customWidth="1"/>
    <col min="513" max="513" width="17.421875" style="68" customWidth="1"/>
    <col min="514" max="514" width="12.140625" style="68" customWidth="1"/>
    <col min="515" max="515" width="6.421875" style="68" customWidth="1"/>
    <col min="516" max="516" width="12.140625" style="68" customWidth="1"/>
    <col min="517" max="517" width="6.421875" style="68" customWidth="1"/>
    <col min="518" max="518" width="12.140625" style="68" customWidth="1"/>
    <col min="519" max="519" width="6.421875" style="68" customWidth="1"/>
    <col min="520" max="520" width="12.140625" style="68" customWidth="1"/>
    <col min="521" max="521" width="6.421875" style="68" customWidth="1"/>
    <col min="522" max="522" width="12.140625" style="68" customWidth="1"/>
    <col min="523" max="523" width="6.421875" style="68" customWidth="1"/>
    <col min="524" max="524" width="12.140625" style="68" customWidth="1"/>
    <col min="525" max="525" width="6.421875" style="68" customWidth="1"/>
    <col min="526" max="526" width="12.140625" style="68" customWidth="1"/>
    <col min="527" max="527" width="6.421875" style="68" customWidth="1"/>
    <col min="528" max="528" width="12.140625" style="68" customWidth="1"/>
    <col min="529" max="529" width="6.421875" style="68" customWidth="1"/>
    <col min="530" max="530" width="3.28125" style="68" customWidth="1"/>
    <col min="531" max="531" width="15.28125" style="68" customWidth="1"/>
    <col min="532" max="532" width="10.8515625" style="68" customWidth="1"/>
    <col min="533" max="533" width="10.28125" style="68" customWidth="1"/>
    <col min="534" max="534" width="9.7109375" style="68" customWidth="1"/>
    <col min="535" max="536" width="11.57421875" style="68" customWidth="1"/>
    <col min="537" max="537" width="8.57421875" style="68" customWidth="1"/>
    <col min="538" max="538" width="10.7109375" style="68" customWidth="1"/>
    <col min="539" max="539" width="2.57421875" style="68" customWidth="1"/>
    <col min="540" max="540" width="15.28125" style="68" customWidth="1"/>
    <col min="541" max="541" width="10.8515625" style="68" customWidth="1"/>
    <col min="542" max="542" width="10.28125" style="68" customWidth="1"/>
    <col min="543" max="543" width="9.7109375" style="68" customWidth="1"/>
    <col min="544" max="545" width="11.57421875" style="68" customWidth="1"/>
    <col min="546" max="546" width="8.57421875" style="68" customWidth="1"/>
    <col min="547" max="547" width="10.7109375" style="68" customWidth="1"/>
    <col min="548" max="768" width="9.140625" style="68" customWidth="1"/>
    <col min="769" max="769" width="17.421875" style="68" customWidth="1"/>
    <col min="770" max="770" width="12.140625" style="68" customWidth="1"/>
    <col min="771" max="771" width="6.421875" style="68" customWidth="1"/>
    <col min="772" max="772" width="12.140625" style="68" customWidth="1"/>
    <col min="773" max="773" width="6.421875" style="68" customWidth="1"/>
    <col min="774" max="774" width="12.140625" style="68" customWidth="1"/>
    <col min="775" max="775" width="6.421875" style="68" customWidth="1"/>
    <col min="776" max="776" width="12.140625" style="68" customWidth="1"/>
    <col min="777" max="777" width="6.421875" style="68" customWidth="1"/>
    <col min="778" max="778" width="12.140625" style="68" customWidth="1"/>
    <col min="779" max="779" width="6.421875" style="68" customWidth="1"/>
    <col min="780" max="780" width="12.140625" style="68" customWidth="1"/>
    <col min="781" max="781" width="6.421875" style="68" customWidth="1"/>
    <col min="782" max="782" width="12.140625" style="68" customWidth="1"/>
    <col min="783" max="783" width="6.421875" style="68" customWidth="1"/>
    <col min="784" max="784" width="12.140625" style="68" customWidth="1"/>
    <col min="785" max="785" width="6.421875" style="68" customWidth="1"/>
    <col min="786" max="786" width="3.28125" style="68" customWidth="1"/>
    <col min="787" max="787" width="15.28125" style="68" customWidth="1"/>
    <col min="788" max="788" width="10.8515625" style="68" customWidth="1"/>
    <col min="789" max="789" width="10.28125" style="68" customWidth="1"/>
    <col min="790" max="790" width="9.7109375" style="68" customWidth="1"/>
    <col min="791" max="792" width="11.57421875" style="68" customWidth="1"/>
    <col min="793" max="793" width="8.57421875" style="68" customWidth="1"/>
    <col min="794" max="794" width="10.7109375" style="68" customWidth="1"/>
    <col min="795" max="795" width="2.57421875" style="68" customWidth="1"/>
    <col min="796" max="796" width="15.28125" style="68" customWidth="1"/>
    <col min="797" max="797" width="10.8515625" style="68" customWidth="1"/>
    <col min="798" max="798" width="10.28125" style="68" customWidth="1"/>
    <col min="799" max="799" width="9.7109375" style="68" customWidth="1"/>
    <col min="800" max="801" width="11.57421875" style="68" customWidth="1"/>
    <col min="802" max="802" width="8.57421875" style="68" customWidth="1"/>
    <col min="803" max="803" width="10.7109375" style="68" customWidth="1"/>
    <col min="804" max="1024" width="9.140625" style="68" customWidth="1"/>
    <col min="1025" max="1025" width="17.421875" style="68" customWidth="1"/>
    <col min="1026" max="1026" width="12.140625" style="68" customWidth="1"/>
    <col min="1027" max="1027" width="6.421875" style="68" customWidth="1"/>
    <col min="1028" max="1028" width="12.140625" style="68" customWidth="1"/>
    <col min="1029" max="1029" width="6.421875" style="68" customWidth="1"/>
    <col min="1030" max="1030" width="12.140625" style="68" customWidth="1"/>
    <col min="1031" max="1031" width="6.421875" style="68" customWidth="1"/>
    <col min="1032" max="1032" width="12.140625" style="68" customWidth="1"/>
    <col min="1033" max="1033" width="6.421875" style="68" customWidth="1"/>
    <col min="1034" max="1034" width="12.140625" style="68" customWidth="1"/>
    <col min="1035" max="1035" width="6.421875" style="68" customWidth="1"/>
    <col min="1036" max="1036" width="12.140625" style="68" customWidth="1"/>
    <col min="1037" max="1037" width="6.421875" style="68" customWidth="1"/>
    <col min="1038" max="1038" width="12.140625" style="68" customWidth="1"/>
    <col min="1039" max="1039" width="6.421875" style="68" customWidth="1"/>
    <col min="1040" max="1040" width="12.140625" style="68" customWidth="1"/>
    <col min="1041" max="1041" width="6.421875" style="68" customWidth="1"/>
    <col min="1042" max="1042" width="3.28125" style="68" customWidth="1"/>
    <col min="1043" max="1043" width="15.28125" style="68" customWidth="1"/>
    <col min="1044" max="1044" width="10.8515625" style="68" customWidth="1"/>
    <col min="1045" max="1045" width="10.28125" style="68" customWidth="1"/>
    <col min="1046" max="1046" width="9.7109375" style="68" customWidth="1"/>
    <col min="1047" max="1048" width="11.57421875" style="68" customWidth="1"/>
    <col min="1049" max="1049" width="8.57421875" style="68" customWidth="1"/>
    <col min="1050" max="1050" width="10.7109375" style="68" customWidth="1"/>
    <col min="1051" max="1051" width="2.57421875" style="68" customWidth="1"/>
    <col min="1052" max="1052" width="15.28125" style="68" customWidth="1"/>
    <col min="1053" max="1053" width="10.8515625" style="68" customWidth="1"/>
    <col min="1054" max="1054" width="10.28125" style="68" customWidth="1"/>
    <col min="1055" max="1055" width="9.7109375" style="68" customWidth="1"/>
    <col min="1056" max="1057" width="11.57421875" style="68" customWidth="1"/>
    <col min="1058" max="1058" width="8.57421875" style="68" customWidth="1"/>
    <col min="1059" max="1059" width="10.7109375" style="68" customWidth="1"/>
    <col min="1060" max="1280" width="9.140625" style="68" customWidth="1"/>
    <col min="1281" max="1281" width="17.421875" style="68" customWidth="1"/>
    <col min="1282" max="1282" width="12.140625" style="68" customWidth="1"/>
    <col min="1283" max="1283" width="6.421875" style="68" customWidth="1"/>
    <col min="1284" max="1284" width="12.140625" style="68" customWidth="1"/>
    <col min="1285" max="1285" width="6.421875" style="68" customWidth="1"/>
    <col min="1286" max="1286" width="12.140625" style="68" customWidth="1"/>
    <col min="1287" max="1287" width="6.421875" style="68" customWidth="1"/>
    <col min="1288" max="1288" width="12.140625" style="68" customWidth="1"/>
    <col min="1289" max="1289" width="6.421875" style="68" customWidth="1"/>
    <col min="1290" max="1290" width="12.140625" style="68" customWidth="1"/>
    <col min="1291" max="1291" width="6.421875" style="68" customWidth="1"/>
    <col min="1292" max="1292" width="12.140625" style="68" customWidth="1"/>
    <col min="1293" max="1293" width="6.421875" style="68" customWidth="1"/>
    <col min="1294" max="1294" width="12.140625" style="68" customWidth="1"/>
    <col min="1295" max="1295" width="6.421875" style="68" customWidth="1"/>
    <col min="1296" max="1296" width="12.140625" style="68" customWidth="1"/>
    <col min="1297" max="1297" width="6.421875" style="68" customWidth="1"/>
    <col min="1298" max="1298" width="3.28125" style="68" customWidth="1"/>
    <col min="1299" max="1299" width="15.28125" style="68" customWidth="1"/>
    <col min="1300" max="1300" width="10.8515625" style="68" customWidth="1"/>
    <col min="1301" max="1301" width="10.28125" style="68" customWidth="1"/>
    <col min="1302" max="1302" width="9.7109375" style="68" customWidth="1"/>
    <col min="1303" max="1304" width="11.57421875" style="68" customWidth="1"/>
    <col min="1305" max="1305" width="8.57421875" style="68" customWidth="1"/>
    <col min="1306" max="1306" width="10.7109375" style="68" customWidth="1"/>
    <col min="1307" max="1307" width="2.57421875" style="68" customWidth="1"/>
    <col min="1308" max="1308" width="15.28125" style="68" customWidth="1"/>
    <col min="1309" max="1309" width="10.8515625" style="68" customWidth="1"/>
    <col min="1310" max="1310" width="10.28125" style="68" customWidth="1"/>
    <col min="1311" max="1311" width="9.7109375" style="68" customWidth="1"/>
    <col min="1312" max="1313" width="11.57421875" style="68" customWidth="1"/>
    <col min="1314" max="1314" width="8.57421875" style="68" customWidth="1"/>
    <col min="1315" max="1315" width="10.7109375" style="68" customWidth="1"/>
    <col min="1316" max="1536" width="9.140625" style="68" customWidth="1"/>
    <col min="1537" max="1537" width="17.421875" style="68" customWidth="1"/>
    <col min="1538" max="1538" width="12.140625" style="68" customWidth="1"/>
    <col min="1539" max="1539" width="6.421875" style="68" customWidth="1"/>
    <col min="1540" max="1540" width="12.140625" style="68" customWidth="1"/>
    <col min="1541" max="1541" width="6.421875" style="68" customWidth="1"/>
    <col min="1542" max="1542" width="12.140625" style="68" customWidth="1"/>
    <col min="1543" max="1543" width="6.421875" style="68" customWidth="1"/>
    <col min="1544" max="1544" width="12.140625" style="68" customWidth="1"/>
    <col min="1545" max="1545" width="6.421875" style="68" customWidth="1"/>
    <col min="1546" max="1546" width="12.140625" style="68" customWidth="1"/>
    <col min="1547" max="1547" width="6.421875" style="68" customWidth="1"/>
    <col min="1548" max="1548" width="12.140625" style="68" customWidth="1"/>
    <col min="1549" max="1549" width="6.421875" style="68" customWidth="1"/>
    <col min="1550" max="1550" width="12.140625" style="68" customWidth="1"/>
    <col min="1551" max="1551" width="6.421875" style="68" customWidth="1"/>
    <col min="1552" max="1552" width="12.140625" style="68" customWidth="1"/>
    <col min="1553" max="1553" width="6.421875" style="68" customWidth="1"/>
    <col min="1554" max="1554" width="3.28125" style="68" customWidth="1"/>
    <col min="1555" max="1555" width="15.28125" style="68" customWidth="1"/>
    <col min="1556" max="1556" width="10.8515625" style="68" customWidth="1"/>
    <col min="1557" max="1557" width="10.28125" style="68" customWidth="1"/>
    <col min="1558" max="1558" width="9.7109375" style="68" customWidth="1"/>
    <col min="1559" max="1560" width="11.57421875" style="68" customWidth="1"/>
    <col min="1561" max="1561" width="8.57421875" style="68" customWidth="1"/>
    <col min="1562" max="1562" width="10.7109375" style="68" customWidth="1"/>
    <col min="1563" max="1563" width="2.57421875" style="68" customWidth="1"/>
    <col min="1564" max="1564" width="15.28125" style="68" customWidth="1"/>
    <col min="1565" max="1565" width="10.8515625" style="68" customWidth="1"/>
    <col min="1566" max="1566" width="10.28125" style="68" customWidth="1"/>
    <col min="1567" max="1567" width="9.7109375" style="68" customWidth="1"/>
    <col min="1568" max="1569" width="11.57421875" style="68" customWidth="1"/>
    <col min="1570" max="1570" width="8.57421875" style="68" customWidth="1"/>
    <col min="1571" max="1571" width="10.7109375" style="68" customWidth="1"/>
    <col min="1572" max="1792" width="9.140625" style="68" customWidth="1"/>
    <col min="1793" max="1793" width="17.421875" style="68" customWidth="1"/>
    <col min="1794" max="1794" width="12.140625" style="68" customWidth="1"/>
    <col min="1795" max="1795" width="6.421875" style="68" customWidth="1"/>
    <col min="1796" max="1796" width="12.140625" style="68" customWidth="1"/>
    <col min="1797" max="1797" width="6.421875" style="68" customWidth="1"/>
    <col min="1798" max="1798" width="12.140625" style="68" customWidth="1"/>
    <col min="1799" max="1799" width="6.421875" style="68" customWidth="1"/>
    <col min="1800" max="1800" width="12.140625" style="68" customWidth="1"/>
    <col min="1801" max="1801" width="6.421875" style="68" customWidth="1"/>
    <col min="1802" max="1802" width="12.140625" style="68" customWidth="1"/>
    <col min="1803" max="1803" width="6.421875" style="68" customWidth="1"/>
    <col min="1804" max="1804" width="12.140625" style="68" customWidth="1"/>
    <col min="1805" max="1805" width="6.421875" style="68" customWidth="1"/>
    <col min="1806" max="1806" width="12.140625" style="68" customWidth="1"/>
    <col min="1807" max="1807" width="6.421875" style="68" customWidth="1"/>
    <col min="1808" max="1808" width="12.140625" style="68" customWidth="1"/>
    <col min="1809" max="1809" width="6.421875" style="68" customWidth="1"/>
    <col min="1810" max="1810" width="3.28125" style="68" customWidth="1"/>
    <col min="1811" max="1811" width="15.28125" style="68" customWidth="1"/>
    <col min="1812" max="1812" width="10.8515625" style="68" customWidth="1"/>
    <col min="1813" max="1813" width="10.28125" style="68" customWidth="1"/>
    <col min="1814" max="1814" width="9.7109375" style="68" customWidth="1"/>
    <col min="1815" max="1816" width="11.57421875" style="68" customWidth="1"/>
    <col min="1817" max="1817" width="8.57421875" style="68" customWidth="1"/>
    <col min="1818" max="1818" width="10.7109375" style="68" customWidth="1"/>
    <col min="1819" max="1819" width="2.57421875" style="68" customWidth="1"/>
    <col min="1820" max="1820" width="15.28125" style="68" customWidth="1"/>
    <col min="1821" max="1821" width="10.8515625" style="68" customWidth="1"/>
    <col min="1822" max="1822" width="10.28125" style="68" customWidth="1"/>
    <col min="1823" max="1823" width="9.7109375" style="68" customWidth="1"/>
    <col min="1824" max="1825" width="11.57421875" style="68" customWidth="1"/>
    <col min="1826" max="1826" width="8.57421875" style="68" customWidth="1"/>
    <col min="1827" max="1827" width="10.7109375" style="68" customWidth="1"/>
    <col min="1828" max="2048" width="9.140625" style="68" customWidth="1"/>
    <col min="2049" max="2049" width="17.421875" style="68" customWidth="1"/>
    <col min="2050" max="2050" width="12.140625" style="68" customWidth="1"/>
    <col min="2051" max="2051" width="6.421875" style="68" customWidth="1"/>
    <col min="2052" max="2052" width="12.140625" style="68" customWidth="1"/>
    <col min="2053" max="2053" width="6.421875" style="68" customWidth="1"/>
    <col min="2054" max="2054" width="12.140625" style="68" customWidth="1"/>
    <col min="2055" max="2055" width="6.421875" style="68" customWidth="1"/>
    <col min="2056" max="2056" width="12.140625" style="68" customWidth="1"/>
    <col min="2057" max="2057" width="6.421875" style="68" customWidth="1"/>
    <col min="2058" max="2058" width="12.140625" style="68" customWidth="1"/>
    <col min="2059" max="2059" width="6.421875" style="68" customWidth="1"/>
    <col min="2060" max="2060" width="12.140625" style="68" customWidth="1"/>
    <col min="2061" max="2061" width="6.421875" style="68" customWidth="1"/>
    <col min="2062" max="2062" width="12.140625" style="68" customWidth="1"/>
    <col min="2063" max="2063" width="6.421875" style="68" customWidth="1"/>
    <col min="2064" max="2064" width="12.140625" style="68" customWidth="1"/>
    <col min="2065" max="2065" width="6.421875" style="68" customWidth="1"/>
    <col min="2066" max="2066" width="3.28125" style="68" customWidth="1"/>
    <col min="2067" max="2067" width="15.28125" style="68" customWidth="1"/>
    <col min="2068" max="2068" width="10.8515625" style="68" customWidth="1"/>
    <col min="2069" max="2069" width="10.28125" style="68" customWidth="1"/>
    <col min="2070" max="2070" width="9.7109375" style="68" customWidth="1"/>
    <col min="2071" max="2072" width="11.57421875" style="68" customWidth="1"/>
    <col min="2073" max="2073" width="8.57421875" style="68" customWidth="1"/>
    <col min="2074" max="2074" width="10.7109375" style="68" customWidth="1"/>
    <col min="2075" max="2075" width="2.57421875" style="68" customWidth="1"/>
    <col min="2076" max="2076" width="15.28125" style="68" customWidth="1"/>
    <col min="2077" max="2077" width="10.8515625" style="68" customWidth="1"/>
    <col min="2078" max="2078" width="10.28125" style="68" customWidth="1"/>
    <col min="2079" max="2079" width="9.7109375" style="68" customWidth="1"/>
    <col min="2080" max="2081" width="11.57421875" style="68" customWidth="1"/>
    <col min="2082" max="2082" width="8.57421875" style="68" customWidth="1"/>
    <col min="2083" max="2083" width="10.7109375" style="68" customWidth="1"/>
    <col min="2084" max="2304" width="9.140625" style="68" customWidth="1"/>
    <col min="2305" max="2305" width="17.421875" style="68" customWidth="1"/>
    <col min="2306" max="2306" width="12.140625" style="68" customWidth="1"/>
    <col min="2307" max="2307" width="6.421875" style="68" customWidth="1"/>
    <col min="2308" max="2308" width="12.140625" style="68" customWidth="1"/>
    <col min="2309" max="2309" width="6.421875" style="68" customWidth="1"/>
    <col min="2310" max="2310" width="12.140625" style="68" customWidth="1"/>
    <col min="2311" max="2311" width="6.421875" style="68" customWidth="1"/>
    <col min="2312" max="2312" width="12.140625" style="68" customWidth="1"/>
    <col min="2313" max="2313" width="6.421875" style="68" customWidth="1"/>
    <col min="2314" max="2314" width="12.140625" style="68" customWidth="1"/>
    <col min="2315" max="2315" width="6.421875" style="68" customWidth="1"/>
    <col min="2316" max="2316" width="12.140625" style="68" customWidth="1"/>
    <col min="2317" max="2317" width="6.421875" style="68" customWidth="1"/>
    <col min="2318" max="2318" width="12.140625" style="68" customWidth="1"/>
    <col min="2319" max="2319" width="6.421875" style="68" customWidth="1"/>
    <col min="2320" max="2320" width="12.140625" style="68" customWidth="1"/>
    <col min="2321" max="2321" width="6.421875" style="68" customWidth="1"/>
    <col min="2322" max="2322" width="3.28125" style="68" customWidth="1"/>
    <col min="2323" max="2323" width="15.28125" style="68" customWidth="1"/>
    <col min="2324" max="2324" width="10.8515625" style="68" customWidth="1"/>
    <col min="2325" max="2325" width="10.28125" style="68" customWidth="1"/>
    <col min="2326" max="2326" width="9.7109375" style="68" customWidth="1"/>
    <col min="2327" max="2328" width="11.57421875" style="68" customWidth="1"/>
    <col min="2329" max="2329" width="8.57421875" style="68" customWidth="1"/>
    <col min="2330" max="2330" width="10.7109375" style="68" customWidth="1"/>
    <col min="2331" max="2331" width="2.57421875" style="68" customWidth="1"/>
    <col min="2332" max="2332" width="15.28125" style="68" customWidth="1"/>
    <col min="2333" max="2333" width="10.8515625" style="68" customWidth="1"/>
    <col min="2334" max="2334" width="10.28125" style="68" customWidth="1"/>
    <col min="2335" max="2335" width="9.7109375" style="68" customWidth="1"/>
    <col min="2336" max="2337" width="11.57421875" style="68" customWidth="1"/>
    <col min="2338" max="2338" width="8.57421875" style="68" customWidth="1"/>
    <col min="2339" max="2339" width="10.7109375" style="68" customWidth="1"/>
    <col min="2340" max="2560" width="9.140625" style="68" customWidth="1"/>
    <col min="2561" max="2561" width="17.421875" style="68" customWidth="1"/>
    <col min="2562" max="2562" width="12.140625" style="68" customWidth="1"/>
    <col min="2563" max="2563" width="6.421875" style="68" customWidth="1"/>
    <col min="2564" max="2564" width="12.140625" style="68" customWidth="1"/>
    <col min="2565" max="2565" width="6.421875" style="68" customWidth="1"/>
    <col min="2566" max="2566" width="12.140625" style="68" customWidth="1"/>
    <col min="2567" max="2567" width="6.421875" style="68" customWidth="1"/>
    <col min="2568" max="2568" width="12.140625" style="68" customWidth="1"/>
    <col min="2569" max="2569" width="6.421875" style="68" customWidth="1"/>
    <col min="2570" max="2570" width="12.140625" style="68" customWidth="1"/>
    <col min="2571" max="2571" width="6.421875" style="68" customWidth="1"/>
    <col min="2572" max="2572" width="12.140625" style="68" customWidth="1"/>
    <col min="2573" max="2573" width="6.421875" style="68" customWidth="1"/>
    <col min="2574" max="2574" width="12.140625" style="68" customWidth="1"/>
    <col min="2575" max="2575" width="6.421875" style="68" customWidth="1"/>
    <col min="2576" max="2576" width="12.140625" style="68" customWidth="1"/>
    <col min="2577" max="2577" width="6.421875" style="68" customWidth="1"/>
    <col min="2578" max="2578" width="3.28125" style="68" customWidth="1"/>
    <col min="2579" max="2579" width="15.28125" style="68" customWidth="1"/>
    <col min="2580" max="2580" width="10.8515625" style="68" customWidth="1"/>
    <col min="2581" max="2581" width="10.28125" style="68" customWidth="1"/>
    <col min="2582" max="2582" width="9.7109375" style="68" customWidth="1"/>
    <col min="2583" max="2584" width="11.57421875" style="68" customWidth="1"/>
    <col min="2585" max="2585" width="8.57421875" style="68" customWidth="1"/>
    <col min="2586" max="2586" width="10.7109375" style="68" customWidth="1"/>
    <col min="2587" max="2587" width="2.57421875" style="68" customWidth="1"/>
    <col min="2588" max="2588" width="15.28125" style="68" customWidth="1"/>
    <col min="2589" max="2589" width="10.8515625" style="68" customWidth="1"/>
    <col min="2590" max="2590" width="10.28125" style="68" customWidth="1"/>
    <col min="2591" max="2591" width="9.7109375" style="68" customWidth="1"/>
    <col min="2592" max="2593" width="11.57421875" style="68" customWidth="1"/>
    <col min="2594" max="2594" width="8.57421875" style="68" customWidth="1"/>
    <col min="2595" max="2595" width="10.7109375" style="68" customWidth="1"/>
    <col min="2596" max="2816" width="9.140625" style="68" customWidth="1"/>
    <col min="2817" max="2817" width="17.421875" style="68" customWidth="1"/>
    <col min="2818" max="2818" width="12.140625" style="68" customWidth="1"/>
    <col min="2819" max="2819" width="6.421875" style="68" customWidth="1"/>
    <col min="2820" max="2820" width="12.140625" style="68" customWidth="1"/>
    <col min="2821" max="2821" width="6.421875" style="68" customWidth="1"/>
    <col min="2822" max="2822" width="12.140625" style="68" customWidth="1"/>
    <col min="2823" max="2823" width="6.421875" style="68" customWidth="1"/>
    <col min="2824" max="2824" width="12.140625" style="68" customWidth="1"/>
    <col min="2825" max="2825" width="6.421875" style="68" customWidth="1"/>
    <col min="2826" max="2826" width="12.140625" style="68" customWidth="1"/>
    <col min="2827" max="2827" width="6.421875" style="68" customWidth="1"/>
    <col min="2828" max="2828" width="12.140625" style="68" customWidth="1"/>
    <col min="2829" max="2829" width="6.421875" style="68" customWidth="1"/>
    <col min="2830" max="2830" width="12.140625" style="68" customWidth="1"/>
    <col min="2831" max="2831" width="6.421875" style="68" customWidth="1"/>
    <col min="2832" max="2832" width="12.140625" style="68" customWidth="1"/>
    <col min="2833" max="2833" width="6.421875" style="68" customWidth="1"/>
    <col min="2834" max="2834" width="3.28125" style="68" customWidth="1"/>
    <col min="2835" max="2835" width="15.28125" style="68" customWidth="1"/>
    <col min="2836" max="2836" width="10.8515625" style="68" customWidth="1"/>
    <col min="2837" max="2837" width="10.28125" style="68" customWidth="1"/>
    <col min="2838" max="2838" width="9.7109375" style="68" customWidth="1"/>
    <col min="2839" max="2840" width="11.57421875" style="68" customWidth="1"/>
    <col min="2841" max="2841" width="8.57421875" style="68" customWidth="1"/>
    <col min="2842" max="2842" width="10.7109375" style="68" customWidth="1"/>
    <col min="2843" max="2843" width="2.57421875" style="68" customWidth="1"/>
    <col min="2844" max="2844" width="15.28125" style="68" customWidth="1"/>
    <col min="2845" max="2845" width="10.8515625" style="68" customWidth="1"/>
    <col min="2846" max="2846" width="10.28125" style="68" customWidth="1"/>
    <col min="2847" max="2847" width="9.7109375" style="68" customWidth="1"/>
    <col min="2848" max="2849" width="11.57421875" style="68" customWidth="1"/>
    <col min="2850" max="2850" width="8.57421875" style="68" customWidth="1"/>
    <col min="2851" max="2851" width="10.7109375" style="68" customWidth="1"/>
    <col min="2852" max="3072" width="9.140625" style="68" customWidth="1"/>
    <col min="3073" max="3073" width="17.421875" style="68" customWidth="1"/>
    <col min="3074" max="3074" width="12.140625" style="68" customWidth="1"/>
    <col min="3075" max="3075" width="6.421875" style="68" customWidth="1"/>
    <col min="3076" max="3076" width="12.140625" style="68" customWidth="1"/>
    <col min="3077" max="3077" width="6.421875" style="68" customWidth="1"/>
    <col min="3078" max="3078" width="12.140625" style="68" customWidth="1"/>
    <col min="3079" max="3079" width="6.421875" style="68" customWidth="1"/>
    <col min="3080" max="3080" width="12.140625" style="68" customWidth="1"/>
    <col min="3081" max="3081" width="6.421875" style="68" customWidth="1"/>
    <col min="3082" max="3082" width="12.140625" style="68" customWidth="1"/>
    <col min="3083" max="3083" width="6.421875" style="68" customWidth="1"/>
    <col min="3084" max="3084" width="12.140625" style="68" customWidth="1"/>
    <col min="3085" max="3085" width="6.421875" style="68" customWidth="1"/>
    <col min="3086" max="3086" width="12.140625" style="68" customWidth="1"/>
    <col min="3087" max="3087" width="6.421875" style="68" customWidth="1"/>
    <col min="3088" max="3088" width="12.140625" style="68" customWidth="1"/>
    <col min="3089" max="3089" width="6.421875" style="68" customWidth="1"/>
    <col min="3090" max="3090" width="3.28125" style="68" customWidth="1"/>
    <col min="3091" max="3091" width="15.28125" style="68" customWidth="1"/>
    <col min="3092" max="3092" width="10.8515625" style="68" customWidth="1"/>
    <col min="3093" max="3093" width="10.28125" style="68" customWidth="1"/>
    <col min="3094" max="3094" width="9.7109375" style="68" customWidth="1"/>
    <col min="3095" max="3096" width="11.57421875" style="68" customWidth="1"/>
    <col min="3097" max="3097" width="8.57421875" style="68" customWidth="1"/>
    <col min="3098" max="3098" width="10.7109375" style="68" customWidth="1"/>
    <col min="3099" max="3099" width="2.57421875" style="68" customWidth="1"/>
    <col min="3100" max="3100" width="15.28125" style="68" customWidth="1"/>
    <col min="3101" max="3101" width="10.8515625" style="68" customWidth="1"/>
    <col min="3102" max="3102" width="10.28125" style="68" customWidth="1"/>
    <col min="3103" max="3103" width="9.7109375" style="68" customWidth="1"/>
    <col min="3104" max="3105" width="11.57421875" style="68" customWidth="1"/>
    <col min="3106" max="3106" width="8.57421875" style="68" customWidth="1"/>
    <col min="3107" max="3107" width="10.7109375" style="68" customWidth="1"/>
    <col min="3108" max="3328" width="9.140625" style="68" customWidth="1"/>
    <col min="3329" max="3329" width="17.421875" style="68" customWidth="1"/>
    <col min="3330" max="3330" width="12.140625" style="68" customWidth="1"/>
    <col min="3331" max="3331" width="6.421875" style="68" customWidth="1"/>
    <col min="3332" max="3332" width="12.140625" style="68" customWidth="1"/>
    <col min="3333" max="3333" width="6.421875" style="68" customWidth="1"/>
    <col min="3334" max="3334" width="12.140625" style="68" customWidth="1"/>
    <col min="3335" max="3335" width="6.421875" style="68" customWidth="1"/>
    <col min="3336" max="3336" width="12.140625" style="68" customWidth="1"/>
    <col min="3337" max="3337" width="6.421875" style="68" customWidth="1"/>
    <col min="3338" max="3338" width="12.140625" style="68" customWidth="1"/>
    <col min="3339" max="3339" width="6.421875" style="68" customWidth="1"/>
    <col min="3340" max="3340" width="12.140625" style="68" customWidth="1"/>
    <col min="3341" max="3341" width="6.421875" style="68" customWidth="1"/>
    <col min="3342" max="3342" width="12.140625" style="68" customWidth="1"/>
    <col min="3343" max="3343" width="6.421875" style="68" customWidth="1"/>
    <col min="3344" max="3344" width="12.140625" style="68" customWidth="1"/>
    <col min="3345" max="3345" width="6.421875" style="68" customWidth="1"/>
    <col min="3346" max="3346" width="3.28125" style="68" customWidth="1"/>
    <col min="3347" max="3347" width="15.28125" style="68" customWidth="1"/>
    <col min="3348" max="3348" width="10.8515625" style="68" customWidth="1"/>
    <col min="3349" max="3349" width="10.28125" style="68" customWidth="1"/>
    <col min="3350" max="3350" width="9.7109375" style="68" customWidth="1"/>
    <col min="3351" max="3352" width="11.57421875" style="68" customWidth="1"/>
    <col min="3353" max="3353" width="8.57421875" style="68" customWidth="1"/>
    <col min="3354" max="3354" width="10.7109375" style="68" customWidth="1"/>
    <col min="3355" max="3355" width="2.57421875" style="68" customWidth="1"/>
    <col min="3356" max="3356" width="15.28125" style="68" customWidth="1"/>
    <col min="3357" max="3357" width="10.8515625" style="68" customWidth="1"/>
    <col min="3358" max="3358" width="10.28125" style="68" customWidth="1"/>
    <col min="3359" max="3359" width="9.7109375" style="68" customWidth="1"/>
    <col min="3360" max="3361" width="11.57421875" style="68" customWidth="1"/>
    <col min="3362" max="3362" width="8.57421875" style="68" customWidth="1"/>
    <col min="3363" max="3363" width="10.7109375" style="68" customWidth="1"/>
    <col min="3364" max="3584" width="9.140625" style="68" customWidth="1"/>
    <col min="3585" max="3585" width="17.421875" style="68" customWidth="1"/>
    <col min="3586" max="3586" width="12.140625" style="68" customWidth="1"/>
    <col min="3587" max="3587" width="6.421875" style="68" customWidth="1"/>
    <col min="3588" max="3588" width="12.140625" style="68" customWidth="1"/>
    <col min="3589" max="3589" width="6.421875" style="68" customWidth="1"/>
    <col min="3590" max="3590" width="12.140625" style="68" customWidth="1"/>
    <col min="3591" max="3591" width="6.421875" style="68" customWidth="1"/>
    <col min="3592" max="3592" width="12.140625" style="68" customWidth="1"/>
    <col min="3593" max="3593" width="6.421875" style="68" customWidth="1"/>
    <col min="3594" max="3594" width="12.140625" style="68" customWidth="1"/>
    <col min="3595" max="3595" width="6.421875" style="68" customWidth="1"/>
    <col min="3596" max="3596" width="12.140625" style="68" customWidth="1"/>
    <col min="3597" max="3597" width="6.421875" style="68" customWidth="1"/>
    <col min="3598" max="3598" width="12.140625" style="68" customWidth="1"/>
    <col min="3599" max="3599" width="6.421875" style="68" customWidth="1"/>
    <col min="3600" max="3600" width="12.140625" style="68" customWidth="1"/>
    <col min="3601" max="3601" width="6.421875" style="68" customWidth="1"/>
    <col min="3602" max="3602" width="3.28125" style="68" customWidth="1"/>
    <col min="3603" max="3603" width="15.28125" style="68" customWidth="1"/>
    <col min="3604" max="3604" width="10.8515625" style="68" customWidth="1"/>
    <col min="3605" max="3605" width="10.28125" style="68" customWidth="1"/>
    <col min="3606" max="3606" width="9.7109375" style="68" customWidth="1"/>
    <col min="3607" max="3608" width="11.57421875" style="68" customWidth="1"/>
    <col min="3609" max="3609" width="8.57421875" style="68" customWidth="1"/>
    <col min="3610" max="3610" width="10.7109375" style="68" customWidth="1"/>
    <col min="3611" max="3611" width="2.57421875" style="68" customWidth="1"/>
    <col min="3612" max="3612" width="15.28125" style="68" customWidth="1"/>
    <col min="3613" max="3613" width="10.8515625" style="68" customWidth="1"/>
    <col min="3614" max="3614" width="10.28125" style="68" customWidth="1"/>
    <col min="3615" max="3615" width="9.7109375" style="68" customWidth="1"/>
    <col min="3616" max="3617" width="11.57421875" style="68" customWidth="1"/>
    <col min="3618" max="3618" width="8.57421875" style="68" customWidth="1"/>
    <col min="3619" max="3619" width="10.7109375" style="68" customWidth="1"/>
    <col min="3620" max="3840" width="9.140625" style="68" customWidth="1"/>
    <col min="3841" max="3841" width="17.421875" style="68" customWidth="1"/>
    <col min="3842" max="3842" width="12.140625" style="68" customWidth="1"/>
    <col min="3843" max="3843" width="6.421875" style="68" customWidth="1"/>
    <col min="3844" max="3844" width="12.140625" style="68" customWidth="1"/>
    <col min="3845" max="3845" width="6.421875" style="68" customWidth="1"/>
    <col min="3846" max="3846" width="12.140625" style="68" customWidth="1"/>
    <col min="3847" max="3847" width="6.421875" style="68" customWidth="1"/>
    <col min="3848" max="3848" width="12.140625" style="68" customWidth="1"/>
    <col min="3849" max="3849" width="6.421875" style="68" customWidth="1"/>
    <col min="3850" max="3850" width="12.140625" style="68" customWidth="1"/>
    <col min="3851" max="3851" width="6.421875" style="68" customWidth="1"/>
    <col min="3852" max="3852" width="12.140625" style="68" customWidth="1"/>
    <col min="3853" max="3853" width="6.421875" style="68" customWidth="1"/>
    <col min="3854" max="3854" width="12.140625" style="68" customWidth="1"/>
    <col min="3855" max="3855" width="6.421875" style="68" customWidth="1"/>
    <col min="3856" max="3856" width="12.140625" style="68" customWidth="1"/>
    <col min="3857" max="3857" width="6.421875" style="68" customWidth="1"/>
    <col min="3858" max="3858" width="3.28125" style="68" customWidth="1"/>
    <col min="3859" max="3859" width="15.28125" style="68" customWidth="1"/>
    <col min="3860" max="3860" width="10.8515625" style="68" customWidth="1"/>
    <col min="3861" max="3861" width="10.28125" style="68" customWidth="1"/>
    <col min="3862" max="3862" width="9.7109375" style="68" customWidth="1"/>
    <col min="3863" max="3864" width="11.57421875" style="68" customWidth="1"/>
    <col min="3865" max="3865" width="8.57421875" style="68" customWidth="1"/>
    <col min="3866" max="3866" width="10.7109375" style="68" customWidth="1"/>
    <col min="3867" max="3867" width="2.57421875" style="68" customWidth="1"/>
    <col min="3868" max="3868" width="15.28125" style="68" customWidth="1"/>
    <col min="3869" max="3869" width="10.8515625" style="68" customWidth="1"/>
    <col min="3870" max="3870" width="10.28125" style="68" customWidth="1"/>
    <col min="3871" max="3871" width="9.7109375" style="68" customWidth="1"/>
    <col min="3872" max="3873" width="11.57421875" style="68" customWidth="1"/>
    <col min="3874" max="3874" width="8.57421875" style="68" customWidth="1"/>
    <col min="3875" max="3875" width="10.7109375" style="68" customWidth="1"/>
    <col min="3876" max="4096" width="9.140625" style="68" customWidth="1"/>
    <col min="4097" max="4097" width="17.421875" style="68" customWidth="1"/>
    <col min="4098" max="4098" width="12.140625" style="68" customWidth="1"/>
    <col min="4099" max="4099" width="6.421875" style="68" customWidth="1"/>
    <col min="4100" max="4100" width="12.140625" style="68" customWidth="1"/>
    <col min="4101" max="4101" width="6.421875" style="68" customWidth="1"/>
    <col min="4102" max="4102" width="12.140625" style="68" customWidth="1"/>
    <col min="4103" max="4103" width="6.421875" style="68" customWidth="1"/>
    <col min="4104" max="4104" width="12.140625" style="68" customWidth="1"/>
    <col min="4105" max="4105" width="6.421875" style="68" customWidth="1"/>
    <col min="4106" max="4106" width="12.140625" style="68" customWidth="1"/>
    <col min="4107" max="4107" width="6.421875" style="68" customWidth="1"/>
    <col min="4108" max="4108" width="12.140625" style="68" customWidth="1"/>
    <col min="4109" max="4109" width="6.421875" style="68" customWidth="1"/>
    <col min="4110" max="4110" width="12.140625" style="68" customWidth="1"/>
    <col min="4111" max="4111" width="6.421875" style="68" customWidth="1"/>
    <col min="4112" max="4112" width="12.140625" style="68" customWidth="1"/>
    <col min="4113" max="4113" width="6.421875" style="68" customWidth="1"/>
    <col min="4114" max="4114" width="3.28125" style="68" customWidth="1"/>
    <col min="4115" max="4115" width="15.28125" style="68" customWidth="1"/>
    <col min="4116" max="4116" width="10.8515625" style="68" customWidth="1"/>
    <col min="4117" max="4117" width="10.28125" style="68" customWidth="1"/>
    <col min="4118" max="4118" width="9.7109375" style="68" customWidth="1"/>
    <col min="4119" max="4120" width="11.57421875" style="68" customWidth="1"/>
    <col min="4121" max="4121" width="8.57421875" style="68" customWidth="1"/>
    <col min="4122" max="4122" width="10.7109375" style="68" customWidth="1"/>
    <col min="4123" max="4123" width="2.57421875" style="68" customWidth="1"/>
    <col min="4124" max="4124" width="15.28125" style="68" customWidth="1"/>
    <col min="4125" max="4125" width="10.8515625" style="68" customWidth="1"/>
    <col min="4126" max="4126" width="10.28125" style="68" customWidth="1"/>
    <col min="4127" max="4127" width="9.7109375" style="68" customWidth="1"/>
    <col min="4128" max="4129" width="11.57421875" style="68" customWidth="1"/>
    <col min="4130" max="4130" width="8.57421875" style="68" customWidth="1"/>
    <col min="4131" max="4131" width="10.7109375" style="68" customWidth="1"/>
    <col min="4132" max="4352" width="9.140625" style="68" customWidth="1"/>
    <col min="4353" max="4353" width="17.421875" style="68" customWidth="1"/>
    <col min="4354" max="4354" width="12.140625" style="68" customWidth="1"/>
    <col min="4355" max="4355" width="6.421875" style="68" customWidth="1"/>
    <col min="4356" max="4356" width="12.140625" style="68" customWidth="1"/>
    <col min="4357" max="4357" width="6.421875" style="68" customWidth="1"/>
    <col min="4358" max="4358" width="12.140625" style="68" customWidth="1"/>
    <col min="4359" max="4359" width="6.421875" style="68" customWidth="1"/>
    <col min="4360" max="4360" width="12.140625" style="68" customWidth="1"/>
    <col min="4361" max="4361" width="6.421875" style="68" customWidth="1"/>
    <col min="4362" max="4362" width="12.140625" style="68" customWidth="1"/>
    <col min="4363" max="4363" width="6.421875" style="68" customWidth="1"/>
    <col min="4364" max="4364" width="12.140625" style="68" customWidth="1"/>
    <col min="4365" max="4365" width="6.421875" style="68" customWidth="1"/>
    <col min="4366" max="4366" width="12.140625" style="68" customWidth="1"/>
    <col min="4367" max="4367" width="6.421875" style="68" customWidth="1"/>
    <col min="4368" max="4368" width="12.140625" style="68" customWidth="1"/>
    <col min="4369" max="4369" width="6.421875" style="68" customWidth="1"/>
    <col min="4370" max="4370" width="3.28125" style="68" customWidth="1"/>
    <col min="4371" max="4371" width="15.28125" style="68" customWidth="1"/>
    <col min="4372" max="4372" width="10.8515625" style="68" customWidth="1"/>
    <col min="4373" max="4373" width="10.28125" style="68" customWidth="1"/>
    <col min="4374" max="4374" width="9.7109375" style="68" customWidth="1"/>
    <col min="4375" max="4376" width="11.57421875" style="68" customWidth="1"/>
    <col min="4377" max="4377" width="8.57421875" style="68" customWidth="1"/>
    <col min="4378" max="4378" width="10.7109375" style="68" customWidth="1"/>
    <col min="4379" max="4379" width="2.57421875" style="68" customWidth="1"/>
    <col min="4380" max="4380" width="15.28125" style="68" customWidth="1"/>
    <col min="4381" max="4381" width="10.8515625" style="68" customWidth="1"/>
    <col min="4382" max="4382" width="10.28125" style="68" customWidth="1"/>
    <col min="4383" max="4383" width="9.7109375" style="68" customWidth="1"/>
    <col min="4384" max="4385" width="11.57421875" style="68" customWidth="1"/>
    <col min="4386" max="4386" width="8.57421875" style="68" customWidth="1"/>
    <col min="4387" max="4387" width="10.7109375" style="68" customWidth="1"/>
    <col min="4388" max="4608" width="9.140625" style="68" customWidth="1"/>
    <col min="4609" max="4609" width="17.421875" style="68" customWidth="1"/>
    <col min="4610" max="4610" width="12.140625" style="68" customWidth="1"/>
    <col min="4611" max="4611" width="6.421875" style="68" customWidth="1"/>
    <col min="4612" max="4612" width="12.140625" style="68" customWidth="1"/>
    <col min="4613" max="4613" width="6.421875" style="68" customWidth="1"/>
    <col min="4614" max="4614" width="12.140625" style="68" customWidth="1"/>
    <col min="4615" max="4615" width="6.421875" style="68" customWidth="1"/>
    <col min="4616" max="4616" width="12.140625" style="68" customWidth="1"/>
    <col min="4617" max="4617" width="6.421875" style="68" customWidth="1"/>
    <col min="4618" max="4618" width="12.140625" style="68" customWidth="1"/>
    <col min="4619" max="4619" width="6.421875" style="68" customWidth="1"/>
    <col min="4620" max="4620" width="12.140625" style="68" customWidth="1"/>
    <col min="4621" max="4621" width="6.421875" style="68" customWidth="1"/>
    <col min="4622" max="4622" width="12.140625" style="68" customWidth="1"/>
    <col min="4623" max="4623" width="6.421875" style="68" customWidth="1"/>
    <col min="4624" max="4624" width="12.140625" style="68" customWidth="1"/>
    <col min="4625" max="4625" width="6.421875" style="68" customWidth="1"/>
    <col min="4626" max="4626" width="3.28125" style="68" customWidth="1"/>
    <col min="4627" max="4627" width="15.28125" style="68" customWidth="1"/>
    <col min="4628" max="4628" width="10.8515625" style="68" customWidth="1"/>
    <col min="4629" max="4629" width="10.28125" style="68" customWidth="1"/>
    <col min="4630" max="4630" width="9.7109375" style="68" customWidth="1"/>
    <col min="4631" max="4632" width="11.57421875" style="68" customWidth="1"/>
    <col min="4633" max="4633" width="8.57421875" style="68" customWidth="1"/>
    <col min="4634" max="4634" width="10.7109375" style="68" customWidth="1"/>
    <col min="4635" max="4635" width="2.57421875" style="68" customWidth="1"/>
    <col min="4636" max="4636" width="15.28125" style="68" customWidth="1"/>
    <col min="4637" max="4637" width="10.8515625" style="68" customWidth="1"/>
    <col min="4638" max="4638" width="10.28125" style="68" customWidth="1"/>
    <col min="4639" max="4639" width="9.7109375" style="68" customWidth="1"/>
    <col min="4640" max="4641" width="11.57421875" style="68" customWidth="1"/>
    <col min="4642" max="4642" width="8.57421875" style="68" customWidth="1"/>
    <col min="4643" max="4643" width="10.7109375" style="68" customWidth="1"/>
    <col min="4644" max="4864" width="9.140625" style="68" customWidth="1"/>
    <col min="4865" max="4865" width="17.421875" style="68" customWidth="1"/>
    <col min="4866" max="4866" width="12.140625" style="68" customWidth="1"/>
    <col min="4867" max="4867" width="6.421875" style="68" customWidth="1"/>
    <col min="4868" max="4868" width="12.140625" style="68" customWidth="1"/>
    <col min="4869" max="4869" width="6.421875" style="68" customWidth="1"/>
    <col min="4870" max="4870" width="12.140625" style="68" customWidth="1"/>
    <col min="4871" max="4871" width="6.421875" style="68" customWidth="1"/>
    <col min="4872" max="4872" width="12.140625" style="68" customWidth="1"/>
    <col min="4873" max="4873" width="6.421875" style="68" customWidth="1"/>
    <col min="4874" max="4874" width="12.140625" style="68" customWidth="1"/>
    <col min="4875" max="4875" width="6.421875" style="68" customWidth="1"/>
    <col min="4876" max="4876" width="12.140625" style="68" customWidth="1"/>
    <col min="4877" max="4877" width="6.421875" style="68" customWidth="1"/>
    <col min="4878" max="4878" width="12.140625" style="68" customWidth="1"/>
    <col min="4879" max="4879" width="6.421875" style="68" customWidth="1"/>
    <col min="4880" max="4880" width="12.140625" style="68" customWidth="1"/>
    <col min="4881" max="4881" width="6.421875" style="68" customWidth="1"/>
    <col min="4882" max="4882" width="3.28125" style="68" customWidth="1"/>
    <col min="4883" max="4883" width="15.28125" style="68" customWidth="1"/>
    <col min="4884" max="4884" width="10.8515625" style="68" customWidth="1"/>
    <col min="4885" max="4885" width="10.28125" style="68" customWidth="1"/>
    <col min="4886" max="4886" width="9.7109375" style="68" customWidth="1"/>
    <col min="4887" max="4888" width="11.57421875" style="68" customWidth="1"/>
    <col min="4889" max="4889" width="8.57421875" style="68" customWidth="1"/>
    <col min="4890" max="4890" width="10.7109375" style="68" customWidth="1"/>
    <col min="4891" max="4891" width="2.57421875" style="68" customWidth="1"/>
    <col min="4892" max="4892" width="15.28125" style="68" customWidth="1"/>
    <col min="4893" max="4893" width="10.8515625" style="68" customWidth="1"/>
    <col min="4894" max="4894" width="10.28125" style="68" customWidth="1"/>
    <col min="4895" max="4895" width="9.7109375" style="68" customWidth="1"/>
    <col min="4896" max="4897" width="11.57421875" style="68" customWidth="1"/>
    <col min="4898" max="4898" width="8.57421875" style="68" customWidth="1"/>
    <col min="4899" max="4899" width="10.7109375" style="68" customWidth="1"/>
    <col min="4900" max="5120" width="9.140625" style="68" customWidth="1"/>
    <col min="5121" max="5121" width="17.421875" style="68" customWidth="1"/>
    <col min="5122" max="5122" width="12.140625" style="68" customWidth="1"/>
    <col min="5123" max="5123" width="6.421875" style="68" customWidth="1"/>
    <col min="5124" max="5124" width="12.140625" style="68" customWidth="1"/>
    <col min="5125" max="5125" width="6.421875" style="68" customWidth="1"/>
    <col min="5126" max="5126" width="12.140625" style="68" customWidth="1"/>
    <col min="5127" max="5127" width="6.421875" style="68" customWidth="1"/>
    <col min="5128" max="5128" width="12.140625" style="68" customWidth="1"/>
    <col min="5129" max="5129" width="6.421875" style="68" customWidth="1"/>
    <col min="5130" max="5130" width="12.140625" style="68" customWidth="1"/>
    <col min="5131" max="5131" width="6.421875" style="68" customWidth="1"/>
    <col min="5132" max="5132" width="12.140625" style="68" customWidth="1"/>
    <col min="5133" max="5133" width="6.421875" style="68" customWidth="1"/>
    <col min="5134" max="5134" width="12.140625" style="68" customWidth="1"/>
    <col min="5135" max="5135" width="6.421875" style="68" customWidth="1"/>
    <col min="5136" max="5136" width="12.140625" style="68" customWidth="1"/>
    <col min="5137" max="5137" width="6.421875" style="68" customWidth="1"/>
    <col min="5138" max="5138" width="3.28125" style="68" customWidth="1"/>
    <col min="5139" max="5139" width="15.28125" style="68" customWidth="1"/>
    <col min="5140" max="5140" width="10.8515625" style="68" customWidth="1"/>
    <col min="5141" max="5141" width="10.28125" style="68" customWidth="1"/>
    <col min="5142" max="5142" width="9.7109375" style="68" customWidth="1"/>
    <col min="5143" max="5144" width="11.57421875" style="68" customWidth="1"/>
    <col min="5145" max="5145" width="8.57421875" style="68" customWidth="1"/>
    <col min="5146" max="5146" width="10.7109375" style="68" customWidth="1"/>
    <col min="5147" max="5147" width="2.57421875" style="68" customWidth="1"/>
    <col min="5148" max="5148" width="15.28125" style="68" customWidth="1"/>
    <col min="5149" max="5149" width="10.8515625" style="68" customWidth="1"/>
    <col min="5150" max="5150" width="10.28125" style="68" customWidth="1"/>
    <col min="5151" max="5151" width="9.7109375" style="68" customWidth="1"/>
    <col min="5152" max="5153" width="11.57421875" style="68" customWidth="1"/>
    <col min="5154" max="5154" width="8.57421875" style="68" customWidth="1"/>
    <col min="5155" max="5155" width="10.7109375" style="68" customWidth="1"/>
    <col min="5156" max="5376" width="9.140625" style="68" customWidth="1"/>
    <col min="5377" max="5377" width="17.421875" style="68" customWidth="1"/>
    <col min="5378" max="5378" width="12.140625" style="68" customWidth="1"/>
    <col min="5379" max="5379" width="6.421875" style="68" customWidth="1"/>
    <col min="5380" max="5380" width="12.140625" style="68" customWidth="1"/>
    <col min="5381" max="5381" width="6.421875" style="68" customWidth="1"/>
    <col min="5382" max="5382" width="12.140625" style="68" customWidth="1"/>
    <col min="5383" max="5383" width="6.421875" style="68" customWidth="1"/>
    <col min="5384" max="5384" width="12.140625" style="68" customWidth="1"/>
    <col min="5385" max="5385" width="6.421875" style="68" customWidth="1"/>
    <col min="5386" max="5386" width="12.140625" style="68" customWidth="1"/>
    <col min="5387" max="5387" width="6.421875" style="68" customWidth="1"/>
    <col min="5388" max="5388" width="12.140625" style="68" customWidth="1"/>
    <col min="5389" max="5389" width="6.421875" style="68" customWidth="1"/>
    <col min="5390" max="5390" width="12.140625" style="68" customWidth="1"/>
    <col min="5391" max="5391" width="6.421875" style="68" customWidth="1"/>
    <col min="5392" max="5392" width="12.140625" style="68" customWidth="1"/>
    <col min="5393" max="5393" width="6.421875" style="68" customWidth="1"/>
    <col min="5394" max="5394" width="3.28125" style="68" customWidth="1"/>
    <col min="5395" max="5395" width="15.28125" style="68" customWidth="1"/>
    <col min="5396" max="5396" width="10.8515625" style="68" customWidth="1"/>
    <col min="5397" max="5397" width="10.28125" style="68" customWidth="1"/>
    <col min="5398" max="5398" width="9.7109375" style="68" customWidth="1"/>
    <col min="5399" max="5400" width="11.57421875" style="68" customWidth="1"/>
    <col min="5401" max="5401" width="8.57421875" style="68" customWidth="1"/>
    <col min="5402" max="5402" width="10.7109375" style="68" customWidth="1"/>
    <col min="5403" max="5403" width="2.57421875" style="68" customWidth="1"/>
    <col min="5404" max="5404" width="15.28125" style="68" customWidth="1"/>
    <col min="5405" max="5405" width="10.8515625" style="68" customWidth="1"/>
    <col min="5406" max="5406" width="10.28125" style="68" customWidth="1"/>
    <col min="5407" max="5407" width="9.7109375" style="68" customWidth="1"/>
    <col min="5408" max="5409" width="11.57421875" style="68" customWidth="1"/>
    <col min="5410" max="5410" width="8.57421875" style="68" customWidth="1"/>
    <col min="5411" max="5411" width="10.7109375" style="68" customWidth="1"/>
    <col min="5412" max="5632" width="9.140625" style="68" customWidth="1"/>
    <col min="5633" max="5633" width="17.421875" style="68" customWidth="1"/>
    <col min="5634" max="5634" width="12.140625" style="68" customWidth="1"/>
    <col min="5635" max="5635" width="6.421875" style="68" customWidth="1"/>
    <col min="5636" max="5636" width="12.140625" style="68" customWidth="1"/>
    <col min="5637" max="5637" width="6.421875" style="68" customWidth="1"/>
    <col min="5638" max="5638" width="12.140625" style="68" customWidth="1"/>
    <col min="5639" max="5639" width="6.421875" style="68" customWidth="1"/>
    <col min="5640" max="5640" width="12.140625" style="68" customWidth="1"/>
    <col min="5641" max="5641" width="6.421875" style="68" customWidth="1"/>
    <col min="5642" max="5642" width="12.140625" style="68" customWidth="1"/>
    <col min="5643" max="5643" width="6.421875" style="68" customWidth="1"/>
    <col min="5644" max="5644" width="12.140625" style="68" customWidth="1"/>
    <col min="5645" max="5645" width="6.421875" style="68" customWidth="1"/>
    <col min="5646" max="5646" width="12.140625" style="68" customWidth="1"/>
    <col min="5647" max="5647" width="6.421875" style="68" customWidth="1"/>
    <col min="5648" max="5648" width="12.140625" style="68" customWidth="1"/>
    <col min="5649" max="5649" width="6.421875" style="68" customWidth="1"/>
    <col min="5650" max="5650" width="3.28125" style="68" customWidth="1"/>
    <col min="5651" max="5651" width="15.28125" style="68" customWidth="1"/>
    <col min="5652" max="5652" width="10.8515625" style="68" customWidth="1"/>
    <col min="5653" max="5653" width="10.28125" style="68" customWidth="1"/>
    <col min="5654" max="5654" width="9.7109375" style="68" customWidth="1"/>
    <col min="5655" max="5656" width="11.57421875" style="68" customWidth="1"/>
    <col min="5657" max="5657" width="8.57421875" style="68" customWidth="1"/>
    <col min="5658" max="5658" width="10.7109375" style="68" customWidth="1"/>
    <col min="5659" max="5659" width="2.57421875" style="68" customWidth="1"/>
    <col min="5660" max="5660" width="15.28125" style="68" customWidth="1"/>
    <col min="5661" max="5661" width="10.8515625" style="68" customWidth="1"/>
    <col min="5662" max="5662" width="10.28125" style="68" customWidth="1"/>
    <col min="5663" max="5663" width="9.7109375" style="68" customWidth="1"/>
    <col min="5664" max="5665" width="11.57421875" style="68" customWidth="1"/>
    <col min="5666" max="5666" width="8.57421875" style="68" customWidth="1"/>
    <col min="5667" max="5667" width="10.7109375" style="68" customWidth="1"/>
    <col min="5668" max="5888" width="9.140625" style="68" customWidth="1"/>
    <col min="5889" max="5889" width="17.421875" style="68" customWidth="1"/>
    <col min="5890" max="5890" width="12.140625" style="68" customWidth="1"/>
    <col min="5891" max="5891" width="6.421875" style="68" customWidth="1"/>
    <col min="5892" max="5892" width="12.140625" style="68" customWidth="1"/>
    <col min="5893" max="5893" width="6.421875" style="68" customWidth="1"/>
    <col min="5894" max="5894" width="12.140625" style="68" customWidth="1"/>
    <col min="5895" max="5895" width="6.421875" style="68" customWidth="1"/>
    <col min="5896" max="5896" width="12.140625" style="68" customWidth="1"/>
    <col min="5897" max="5897" width="6.421875" style="68" customWidth="1"/>
    <col min="5898" max="5898" width="12.140625" style="68" customWidth="1"/>
    <col min="5899" max="5899" width="6.421875" style="68" customWidth="1"/>
    <col min="5900" max="5900" width="12.140625" style="68" customWidth="1"/>
    <col min="5901" max="5901" width="6.421875" style="68" customWidth="1"/>
    <col min="5902" max="5902" width="12.140625" style="68" customWidth="1"/>
    <col min="5903" max="5903" width="6.421875" style="68" customWidth="1"/>
    <col min="5904" max="5904" width="12.140625" style="68" customWidth="1"/>
    <col min="5905" max="5905" width="6.421875" style="68" customWidth="1"/>
    <col min="5906" max="5906" width="3.28125" style="68" customWidth="1"/>
    <col min="5907" max="5907" width="15.28125" style="68" customWidth="1"/>
    <col min="5908" max="5908" width="10.8515625" style="68" customWidth="1"/>
    <col min="5909" max="5909" width="10.28125" style="68" customWidth="1"/>
    <col min="5910" max="5910" width="9.7109375" style="68" customWidth="1"/>
    <col min="5911" max="5912" width="11.57421875" style="68" customWidth="1"/>
    <col min="5913" max="5913" width="8.57421875" style="68" customWidth="1"/>
    <col min="5914" max="5914" width="10.7109375" style="68" customWidth="1"/>
    <col min="5915" max="5915" width="2.57421875" style="68" customWidth="1"/>
    <col min="5916" max="5916" width="15.28125" style="68" customWidth="1"/>
    <col min="5917" max="5917" width="10.8515625" style="68" customWidth="1"/>
    <col min="5918" max="5918" width="10.28125" style="68" customWidth="1"/>
    <col min="5919" max="5919" width="9.7109375" style="68" customWidth="1"/>
    <col min="5920" max="5921" width="11.57421875" style="68" customWidth="1"/>
    <col min="5922" max="5922" width="8.57421875" style="68" customWidth="1"/>
    <col min="5923" max="5923" width="10.7109375" style="68" customWidth="1"/>
    <col min="5924" max="6144" width="9.140625" style="68" customWidth="1"/>
    <col min="6145" max="6145" width="17.421875" style="68" customWidth="1"/>
    <col min="6146" max="6146" width="12.140625" style="68" customWidth="1"/>
    <col min="6147" max="6147" width="6.421875" style="68" customWidth="1"/>
    <col min="6148" max="6148" width="12.140625" style="68" customWidth="1"/>
    <col min="6149" max="6149" width="6.421875" style="68" customWidth="1"/>
    <col min="6150" max="6150" width="12.140625" style="68" customWidth="1"/>
    <col min="6151" max="6151" width="6.421875" style="68" customWidth="1"/>
    <col min="6152" max="6152" width="12.140625" style="68" customWidth="1"/>
    <col min="6153" max="6153" width="6.421875" style="68" customWidth="1"/>
    <col min="6154" max="6154" width="12.140625" style="68" customWidth="1"/>
    <col min="6155" max="6155" width="6.421875" style="68" customWidth="1"/>
    <col min="6156" max="6156" width="12.140625" style="68" customWidth="1"/>
    <col min="6157" max="6157" width="6.421875" style="68" customWidth="1"/>
    <col min="6158" max="6158" width="12.140625" style="68" customWidth="1"/>
    <col min="6159" max="6159" width="6.421875" style="68" customWidth="1"/>
    <col min="6160" max="6160" width="12.140625" style="68" customWidth="1"/>
    <col min="6161" max="6161" width="6.421875" style="68" customWidth="1"/>
    <col min="6162" max="6162" width="3.28125" style="68" customWidth="1"/>
    <col min="6163" max="6163" width="15.28125" style="68" customWidth="1"/>
    <col min="6164" max="6164" width="10.8515625" style="68" customWidth="1"/>
    <col min="6165" max="6165" width="10.28125" style="68" customWidth="1"/>
    <col min="6166" max="6166" width="9.7109375" style="68" customWidth="1"/>
    <col min="6167" max="6168" width="11.57421875" style="68" customWidth="1"/>
    <col min="6169" max="6169" width="8.57421875" style="68" customWidth="1"/>
    <col min="6170" max="6170" width="10.7109375" style="68" customWidth="1"/>
    <col min="6171" max="6171" width="2.57421875" style="68" customWidth="1"/>
    <col min="6172" max="6172" width="15.28125" style="68" customWidth="1"/>
    <col min="6173" max="6173" width="10.8515625" style="68" customWidth="1"/>
    <col min="6174" max="6174" width="10.28125" style="68" customWidth="1"/>
    <col min="6175" max="6175" width="9.7109375" style="68" customWidth="1"/>
    <col min="6176" max="6177" width="11.57421875" style="68" customWidth="1"/>
    <col min="6178" max="6178" width="8.57421875" style="68" customWidth="1"/>
    <col min="6179" max="6179" width="10.7109375" style="68" customWidth="1"/>
    <col min="6180" max="6400" width="9.140625" style="68" customWidth="1"/>
    <col min="6401" max="6401" width="17.421875" style="68" customWidth="1"/>
    <col min="6402" max="6402" width="12.140625" style="68" customWidth="1"/>
    <col min="6403" max="6403" width="6.421875" style="68" customWidth="1"/>
    <col min="6404" max="6404" width="12.140625" style="68" customWidth="1"/>
    <col min="6405" max="6405" width="6.421875" style="68" customWidth="1"/>
    <col min="6406" max="6406" width="12.140625" style="68" customWidth="1"/>
    <col min="6407" max="6407" width="6.421875" style="68" customWidth="1"/>
    <col min="6408" max="6408" width="12.140625" style="68" customWidth="1"/>
    <col min="6409" max="6409" width="6.421875" style="68" customWidth="1"/>
    <col min="6410" max="6410" width="12.140625" style="68" customWidth="1"/>
    <col min="6411" max="6411" width="6.421875" style="68" customWidth="1"/>
    <col min="6412" max="6412" width="12.140625" style="68" customWidth="1"/>
    <col min="6413" max="6413" width="6.421875" style="68" customWidth="1"/>
    <col min="6414" max="6414" width="12.140625" style="68" customWidth="1"/>
    <col min="6415" max="6415" width="6.421875" style="68" customWidth="1"/>
    <col min="6416" max="6416" width="12.140625" style="68" customWidth="1"/>
    <col min="6417" max="6417" width="6.421875" style="68" customWidth="1"/>
    <col min="6418" max="6418" width="3.28125" style="68" customWidth="1"/>
    <col min="6419" max="6419" width="15.28125" style="68" customWidth="1"/>
    <col min="6420" max="6420" width="10.8515625" style="68" customWidth="1"/>
    <col min="6421" max="6421" width="10.28125" style="68" customWidth="1"/>
    <col min="6422" max="6422" width="9.7109375" style="68" customWidth="1"/>
    <col min="6423" max="6424" width="11.57421875" style="68" customWidth="1"/>
    <col min="6425" max="6425" width="8.57421875" style="68" customWidth="1"/>
    <col min="6426" max="6426" width="10.7109375" style="68" customWidth="1"/>
    <col min="6427" max="6427" width="2.57421875" style="68" customWidth="1"/>
    <col min="6428" max="6428" width="15.28125" style="68" customWidth="1"/>
    <col min="6429" max="6429" width="10.8515625" style="68" customWidth="1"/>
    <col min="6430" max="6430" width="10.28125" style="68" customWidth="1"/>
    <col min="6431" max="6431" width="9.7109375" style="68" customWidth="1"/>
    <col min="6432" max="6433" width="11.57421875" style="68" customWidth="1"/>
    <col min="6434" max="6434" width="8.57421875" style="68" customWidth="1"/>
    <col min="6435" max="6435" width="10.7109375" style="68" customWidth="1"/>
    <col min="6436" max="6656" width="9.140625" style="68" customWidth="1"/>
    <col min="6657" max="6657" width="17.421875" style="68" customWidth="1"/>
    <col min="6658" max="6658" width="12.140625" style="68" customWidth="1"/>
    <col min="6659" max="6659" width="6.421875" style="68" customWidth="1"/>
    <col min="6660" max="6660" width="12.140625" style="68" customWidth="1"/>
    <col min="6661" max="6661" width="6.421875" style="68" customWidth="1"/>
    <col min="6662" max="6662" width="12.140625" style="68" customWidth="1"/>
    <col min="6663" max="6663" width="6.421875" style="68" customWidth="1"/>
    <col min="6664" max="6664" width="12.140625" style="68" customWidth="1"/>
    <col min="6665" max="6665" width="6.421875" style="68" customWidth="1"/>
    <col min="6666" max="6666" width="12.140625" style="68" customWidth="1"/>
    <col min="6667" max="6667" width="6.421875" style="68" customWidth="1"/>
    <col min="6668" max="6668" width="12.140625" style="68" customWidth="1"/>
    <col min="6669" max="6669" width="6.421875" style="68" customWidth="1"/>
    <col min="6670" max="6670" width="12.140625" style="68" customWidth="1"/>
    <col min="6671" max="6671" width="6.421875" style="68" customWidth="1"/>
    <col min="6672" max="6672" width="12.140625" style="68" customWidth="1"/>
    <col min="6673" max="6673" width="6.421875" style="68" customWidth="1"/>
    <col min="6674" max="6674" width="3.28125" style="68" customWidth="1"/>
    <col min="6675" max="6675" width="15.28125" style="68" customWidth="1"/>
    <col min="6676" max="6676" width="10.8515625" style="68" customWidth="1"/>
    <col min="6677" max="6677" width="10.28125" style="68" customWidth="1"/>
    <col min="6678" max="6678" width="9.7109375" style="68" customWidth="1"/>
    <col min="6679" max="6680" width="11.57421875" style="68" customWidth="1"/>
    <col min="6681" max="6681" width="8.57421875" style="68" customWidth="1"/>
    <col min="6682" max="6682" width="10.7109375" style="68" customWidth="1"/>
    <col min="6683" max="6683" width="2.57421875" style="68" customWidth="1"/>
    <col min="6684" max="6684" width="15.28125" style="68" customWidth="1"/>
    <col min="6685" max="6685" width="10.8515625" style="68" customWidth="1"/>
    <col min="6686" max="6686" width="10.28125" style="68" customWidth="1"/>
    <col min="6687" max="6687" width="9.7109375" style="68" customWidth="1"/>
    <col min="6688" max="6689" width="11.57421875" style="68" customWidth="1"/>
    <col min="6690" max="6690" width="8.57421875" style="68" customWidth="1"/>
    <col min="6691" max="6691" width="10.7109375" style="68" customWidth="1"/>
    <col min="6692" max="6912" width="9.140625" style="68" customWidth="1"/>
    <col min="6913" max="6913" width="17.421875" style="68" customWidth="1"/>
    <col min="6914" max="6914" width="12.140625" style="68" customWidth="1"/>
    <col min="6915" max="6915" width="6.421875" style="68" customWidth="1"/>
    <col min="6916" max="6916" width="12.140625" style="68" customWidth="1"/>
    <col min="6917" max="6917" width="6.421875" style="68" customWidth="1"/>
    <col min="6918" max="6918" width="12.140625" style="68" customWidth="1"/>
    <col min="6919" max="6919" width="6.421875" style="68" customWidth="1"/>
    <col min="6920" max="6920" width="12.140625" style="68" customWidth="1"/>
    <col min="6921" max="6921" width="6.421875" style="68" customWidth="1"/>
    <col min="6922" max="6922" width="12.140625" style="68" customWidth="1"/>
    <col min="6923" max="6923" width="6.421875" style="68" customWidth="1"/>
    <col min="6924" max="6924" width="12.140625" style="68" customWidth="1"/>
    <col min="6925" max="6925" width="6.421875" style="68" customWidth="1"/>
    <col min="6926" max="6926" width="12.140625" style="68" customWidth="1"/>
    <col min="6927" max="6927" width="6.421875" style="68" customWidth="1"/>
    <col min="6928" max="6928" width="12.140625" style="68" customWidth="1"/>
    <col min="6929" max="6929" width="6.421875" style="68" customWidth="1"/>
    <col min="6930" max="6930" width="3.28125" style="68" customWidth="1"/>
    <col min="6931" max="6931" width="15.28125" style="68" customWidth="1"/>
    <col min="6932" max="6932" width="10.8515625" style="68" customWidth="1"/>
    <col min="6933" max="6933" width="10.28125" style="68" customWidth="1"/>
    <col min="6934" max="6934" width="9.7109375" style="68" customWidth="1"/>
    <col min="6935" max="6936" width="11.57421875" style="68" customWidth="1"/>
    <col min="6937" max="6937" width="8.57421875" style="68" customWidth="1"/>
    <col min="6938" max="6938" width="10.7109375" style="68" customWidth="1"/>
    <col min="6939" max="6939" width="2.57421875" style="68" customWidth="1"/>
    <col min="6940" max="6940" width="15.28125" style="68" customWidth="1"/>
    <col min="6941" max="6941" width="10.8515625" style="68" customWidth="1"/>
    <col min="6942" max="6942" width="10.28125" style="68" customWidth="1"/>
    <col min="6943" max="6943" width="9.7109375" style="68" customWidth="1"/>
    <col min="6944" max="6945" width="11.57421875" style="68" customWidth="1"/>
    <col min="6946" max="6946" width="8.57421875" style="68" customWidth="1"/>
    <col min="6947" max="6947" width="10.7109375" style="68" customWidth="1"/>
    <col min="6948" max="7168" width="9.140625" style="68" customWidth="1"/>
    <col min="7169" max="7169" width="17.421875" style="68" customWidth="1"/>
    <col min="7170" max="7170" width="12.140625" style="68" customWidth="1"/>
    <col min="7171" max="7171" width="6.421875" style="68" customWidth="1"/>
    <col min="7172" max="7172" width="12.140625" style="68" customWidth="1"/>
    <col min="7173" max="7173" width="6.421875" style="68" customWidth="1"/>
    <col min="7174" max="7174" width="12.140625" style="68" customWidth="1"/>
    <col min="7175" max="7175" width="6.421875" style="68" customWidth="1"/>
    <col min="7176" max="7176" width="12.140625" style="68" customWidth="1"/>
    <col min="7177" max="7177" width="6.421875" style="68" customWidth="1"/>
    <col min="7178" max="7178" width="12.140625" style="68" customWidth="1"/>
    <col min="7179" max="7179" width="6.421875" style="68" customWidth="1"/>
    <col min="7180" max="7180" width="12.140625" style="68" customWidth="1"/>
    <col min="7181" max="7181" width="6.421875" style="68" customWidth="1"/>
    <col min="7182" max="7182" width="12.140625" style="68" customWidth="1"/>
    <col min="7183" max="7183" width="6.421875" style="68" customWidth="1"/>
    <col min="7184" max="7184" width="12.140625" style="68" customWidth="1"/>
    <col min="7185" max="7185" width="6.421875" style="68" customWidth="1"/>
    <col min="7186" max="7186" width="3.28125" style="68" customWidth="1"/>
    <col min="7187" max="7187" width="15.28125" style="68" customWidth="1"/>
    <col min="7188" max="7188" width="10.8515625" style="68" customWidth="1"/>
    <col min="7189" max="7189" width="10.28125" style="68" customWidth="1"/>
    <col min="7190" max="7190" width="9.7109375" style="68" customWidth="1"/>
    <col min="7191" max="7192" width="11.57421875" style="68" customWidth="1"/>
    <col min="7193" max="7193" width="8.57421875" style="68" customWidth="1"/>
    <col min="7194" max="7194" width="10.7109375" style="68" customWidth="1"/>
    <col min="7195" max="7195" width="2.57421875" style="68" customWidth="1"/>
    <col min="7196" max="7196" width="15.28125" style="68" customWidth="1"/>
    <col min="7197" max="7197" width="10.8515625" style="68" customWidth="1"/>
    <col min="7198" max="7198" width="10.28125" style="68" customWidth="1"/>
    <col min="7199" max="7199" width="9.7109375" style="68" customWidth="1"/>
    <col min="7200" max="7201" width="11.57421875" style="68" customWidth="1"/>
    <col min="7202" max="7202" width="8.57421875" style="68" customWidth="1"/>
    <col min="7203" max="7203" width="10.7109375" style="68" customWidth="1"/>
    <col min="7204" max="7424" width="9.140625" style="68" customWidth="1"/>
    <col min="7425" max="7425" width="17.421875" style="68" customWidth="1"/>
    <col min="7426" max="7426" width="12.140625" style="68" customWidth="1"/>
    <col min="7427" max="7427" width="6.421875" style="68" customWidth="1"/>
    <col min="7428" max="7428" width="12.140625" style="68" customWidth="1"/>
    <col min="7429" max="7429" width="6.421875" style="68" customWidth="1"/>
    <col min="7430" max="7430" width="12.140625" style="68" customWidth="1"/>
    <col min="7431" max="7431" width="6.421875" style="68" customWidth="1"/>
    <col min="7432" max="7432" width="12.140625" style="68" customWidth="1"/>
    <col min="7433" max="7433" width="6.421875" style="68" customWidth="1"/>
    <col min="7434" max="7434" width="12.140625" style="68" customWidth="1"/>
    <col min="7435" max="7435" width="6.421875" style="68" customWidth="1"/>
    <col min="7436" max="7436" width="12.140625" style="68" customWidth="1"/>
    <col min="7437" max="7437" width="6.421875" style="68" customWidth="1"/>
    <col min="7438" max="7438" width="12.140625" style="68" customWidth="1"/>
    <col min="7439" max="7439" width="6.421875" style="68" customWidth="1"/>
    <col min="7440" max="7440" width="12.140625" style="68" customWidth="1"/>
    <col min="7441" max="7441" width="6.421875" style="68" customWidth="1"/>
    <col min="7442" max="7442" width="3.28125" style="68" customWidth="1"/>
    <col min="7443" max="7443" width="15.28125" style="68" customWidth="1"/>
    <col min="7444" max="7444" width="10.8515625" style="68" customWidth="1"/>
    <col min="7445" max="7445" width="10.28125" style="68" customWidth="1"/>
    <col min="7446" max="7446" width="9.7109375" style="68" customWidth="1"/>
    <col min="7447" max="7448" width="11.57421875" style="68" customWidth="1"/>
    <col min="7449" max="7449" width="8.57421875" style="68" customWidth="1"/>
    <col min="7450" max="7450" width="10.7109375" style="68" customWidth="1"/>
    <col min="7451" max="7451" width="2.57421875" style="68" customWidth="1"/>
    <col min="7452" max="7452" width="15.28125" style="68" customWidth="1"/>
    <col min="7453" max="7453" width="10.8515625" style="68" customWidth="1"/>
    <col min="7454" max="7454" width="10.28125" style="68" customWidth="1"/>
    <col min="7455" max="7455" width="9.7109375" style="68" customWidth="1"/>
    <col min="7456" max="7457" width="11.57421875" style="68" customWidth="1"/>
    <col min="7458" max="7458" width="8.57421875" style="68" customWidth="1"/>
    <col min="7459" max="7459" width="10.7109375" style="68" customWidth="1"/>
    <col min="7460" max="7680" width="9.140625" style="68" customWidth="1"/>
    <col min="7681" max="7681" width="17.421875" style="68" customWidth="1"/>
    <col min="7682" max="7682" width="12.140625" style="68" customWidth="1"/>
    <col min="7683" max="7683" width="6.421875" style="68" customWidth="1"/>
    <col min="7684" max="7684" width="12.140625" style="68" customWidth="1"/>
    <col min="7685" max="7685" width="6.421875" style="68" customWidth="1"/>
    <col min="7686" max="7686" width="12.140625" style="68" customWidth="1"/>
    <col min="7687" max="7687" width="6.421875" style="68" customWidth="1"/>
    <col min="7688" max="7688" width="12.140625" style="68" customWidth="1"/>
    <col min="7689" max="7689" width="6.421875" style="68" customWidth="1"/>
    <col min="7690" max="7690" width="12.140625" style="68" customWidth="1"/>
    <col min="7691" max="7691" width="6.421875" style="68" customWidth="1"/>
    <col min="7692" max="7692" width="12.140625" style="68" customWidth="1"/>
    <col min="7693" max="7693" width="6.421875" style="68" customWidth="1"/>
    <col min="7694" max="7694" width="12.140625" style="68" customWidth="1"/>
    <col min="7695" max="7695" width="6.421875" style="68" customWidth="1"/>
    <col min="7696" max="7696" width="12.140625" style="68" customWidth="1"/>
    <col min="7697" max="7697" width="6.421875" style="68" customWidth="1"/>
    <col min="7698" max="7698" width="3.28125" style="68" customWidth="1"/>
    <col min="7699" max="7699" width="15.28125" style="68" customWidth="1"/>
    <col min="7700" max="7700" width="10.8515625" style="68" customWidth="1"/>
    <col min="7701" max="7701" width="10.28125" style="68" customWidth="1"/>
    <col min="7702" max="7702" width="9.7109375" style="68" customWidth="1"/>
    <col min="7703" max="7704" width="11.57421875" style="68" customWidth="1"/>
    <col min="7705" max="7705" width="8.57421875" style="68" customWidth="1"/>
    <col min="7706" max="7706" width="10.7109375" style="68" customWidth="1"/>
    <col min="7707" max="7707" width="2.57421875" style="68" customWidth="1"/>
    <col min="7708" max="7708" width="15.28125" style="68" customWidth="1"/>
    <col min="7709" max="7709" width="10.8515625" style="68" customWidth="1"/>
    <col min="7710" max="7710" width="10.28125" style="68" customWidth="1"/>
    <col min="7711" max="7711" width="9.7109375" style="68" customWidth="1"/>
    <col min="7712" max="7713" width="11.57421875" style="68" customWidth="1"/>
    <col min="7714" max="7714" width="8.57421875" style="68" customWidth="1"/>
    <col min="7715" max="7715" width="10.7109375" style="68" customWidth="1"/>
    <col min="7716" max="7936" width="9.140625" style="68" customWidth="1"/>
    <col min="7937" max="7937" width="17.421875" style="68" customWidth="1"/>
    <col min="7938" max="7938" width="12.140625" style="68" customWidth="1"/>
    <col min="7939" max="7939" width="6.421875" style="68" customWidth="1"/>
    <col min="7940" max="7940" width="12.140625" style="68" customWidth="1"/>
    <col min="7941" max="7941" width="6.421875" style="68" customWidth="1"/>
    <col min="7942" max="7942" width="12.140625" style="68" customWidth="1"/>
    <col min="7943" max="7943" width="6.421875" style="68" customWidth="1"/>
    <col min="7944" max="7944" width="12.140625" style="68" customWidth="1"/>
    <col min="7945" max="7945" width="6.421875" style="68" customWidth="1"/>
    <col min="7946" max="7946" width="12.140625" style="68" customWidth="1"/>
    <col min="7947" max="7947" width="6.421875" style="68" customWidth="1"/>
    <col min="7948" max="7948" width="12.140625" style="68" customWidth="1"/>
    <col min="7949" max="7949" width="6.421875" style="68" customWidth="1"/>
    <col min="7950" max="7950" width="12.140625" style="68" customWidth="1"/>
    <col min="7951" max="7951" width="6.421875" style="68" customWidth="1"/>
    <col min="7952" max="7952" width="12.140625" style="68" customWidth="1"/>
    <col min="7953" max="7953" width="6.421875" style="68" customWidth="1"/>
    <col min="7954" max="7954" width="3.28125" style="68" customWidth="1"/>
    <col min="7955" max="7955" width="15.28125" style="68" customWidth="1"/>
    <col min="7956" max="7956" width="10.8515625" style="68" customWidth="1"/>
    <col min="7957" max="7957" width="10.28125" style="68" customWidth="1"/>
    <col min="7958" max="7958" width="9.7109375" style="68" customWidth="1"/>
    <col min="7959" max="7960" width="11.57421875" style="68" customWidth="1"/>
    <col min="7961" max="7961" width="8.57421875" style="68" customWidth="1"/>
    <col min="7962" max="7962" width="10.7109375" style="68" customWidth="1"/>
    <col min="7963" max="7963" width="2.57421875" style="68" customWidth="1"/>
    <col min="7964" max="7964" width="15.28125" style="68" customWidth="1"/>
    <col min="7965" max="7965" width="10.8515625" style="68" customWidth="1"/>
    <col min="7966" max="7966" width="10.28125" style="68" customWidth="1"/>
    <col min="7967" max="7967" width="9.7109375" style="68" customWidth="1"/>
    <col min="7968" max="7969" width="11.57421875" style="68" customWidth="1"/>
    <col min="7970" max="7970" width="8.57421875" style="68" customWidth="1"/>
    <col min="7971" max="7971" width="10.7109375" style="68" customWidth="1"/>
    <col min="7972" max="8192" width="9.140625" style="68" customWidth="1"/>
    <col min="8193" max="8193" width="17.421875" style="68" customWidth="1"/>
    <col min="8194" max="8194" width="12.140625" style="68" customWidth="1"/>
    <col min="8195" max="8195" width="6.421875" style="68" customWidth="1"/>
    <col min="8196" max="8196" width="12.140625" style="68" customWidth="1"/>
    <col min="8197" max="8197" width="6.421875" style="68" customWidth="1"/>
    <col min="8198" max="8198" width="12.140625" style="68" customWidth="1"/>
    <col min="8199" max="8199" width="6.421875" style="68" customWidth="1"/>
    <col min="8200" max="8200" width="12.140625" style="68" customWidth="1"/>
    <col min="8201" max="8201" width="6.421875" style="68" customWidth="1"/>
    <col min="8202" max="8202" width="12.140625" style="68" customWidth="1"/>
    <col min="8203" max="8203" width="6.421875" style="68" customWidth="1"/>
    <col min="8204" max="8204" width="12.140625" style="68" customWidth="1"/>
    <col min="8205" max="8205" width="6.421875" style="68" customWidth="1"/>
    <col min="8206" max="8206" width="12.140625" style="68" customWidth="1"/>
    <col min="8207" max="8207" width="6.421875" style="68" customWidth="1"/>
    <col min="8208" max="8208" width="12.140625" style="68" customWidth="1"/>
    <col min="8209" max="8209" width="6.421875" style="68" customWidth="1"/>
    <col min="8210" max="8210" width="3.28125" style="68" customWidth="1"/>
    <col min="8211" max="8211" width="15.28125" style="68" customWidth="1"/>
    <col min="8212" max="8212" width="10.8515625" style="68" customWidth="1"/>
    <col min="8213" max="8213" width="10.28125" style="68" customWidth="1"/>
    <col min="8214" max="8214" width="9.7109375" style="68" customWidth="1"/>
    <col min="8215" max="8216" width="11.57421875" style="68" customWidth="1"/>
    <col min="8217" max="8217" width="8.57421875" style="68" customWidth="1"/>
    <col min="8218" max="8218" width="10.7109375" style="68" customWidth="1"/>
    <col min="8219" max="8219" width="2.57421875" style="68" customWidth="1"/>
    <col min="8220" max="8220" width="15.28125" style="68" customWidth="1"/>
    <col min="8221" max="8221" width="10.8515625" style="68" customWidth="1"/>
    <col min="8222" max="8222" width="10.28125" style="68" customWidth="1"/>
    <col min="8223" max="8223" width="9.7109375" style="68" customWidth="1"/>
    <col min="8224" max="8225" width="11.57421875" style="68" customWidth="1"/>
    <col min="8226" max="8226" width="8.57421875" style="68" customWidth="1"/>
    <col min="8227" max="8227" width="10.7109375" style="68" customWidth="1"/>
    <col min="8228" max="8448" width="9.140625" style="68" customWidth="1"/>
    <col min="8449" max="8449" width="17.421875" style="68" customWidth="1"/>
    <col min="8450" max="8450" width="12.140625" style="68" customWidth="1"/>
    <col min="8451" max="8451" width="6.421875" style="68" customWidth="1"/>
    <col min="8452" max="8452" width="12.140625" style="68" customWidth="1"/>
    <col min="8453" max="8453" width="6.421875" style="68" customWidth="1"/>
    <col min="8454" max="8454" width="12.140625" style="68" customWidth="1"/>
    <col min="8455" max="8455" width="6.421875" style="68" customWidth="1"/>
    <col min="8456" max="8456" width="12.140625" style="68" customWidth="1"/>
    <col min="8457" max="8457" width="6.421875" style="68" customWidth="1"/>
    <col min="8458" max="8458" width="12.140625" style="68" customWidth="1"/>
    <col min="8459" max="8459" width="6.421875" style="68" customWidth="1"/>
    <col min="8460" max="8460" width="12.140625" style="68" customWidth="1"/>
    <col min="8461" max="8461" width="6.421875" style="68" customWidth="1"/>
    <col min="8462" max="8462" width="12.140625" style="68" customWidth="1"/>
    <col min="8463" max="8463" width="6.421875" style="68" customWidth="1"/>
    <col min="8464" max="8464" width="12.140625" style="68" customWidth="1"/>
    <col min="8465" max="8465" width="6.421875" style="68" customWidth="1"/>
    <col min="8466" max="8466" width="3.28125" style="68" customWidth="1"/>
    <col min="8467" max="8467" width="15.28125" style="68" customWidth="1"/>
    <col min="8468" max="8468" width="10.8515625" style="68" customWidth="1"/>
    <col min="8469" max="8469" width="10.28125" style="68" customWidth="1"/>
    <col min="8470" max="8470" width="9.7109375" style="68" customWidth="1"/>
    <col min="8471" max="8472" width="11.57421875" style="68" customWidth="1"/>
    <col min="8473" max="8473" width="8.57421875" style="68" customWidth="1"/>
    <col min="8474" max="8474" width="10.7109375" style="68" customWidth="1"/>
    <col min="8475" max="8475" width="2.57421875" style="68" customWidth="1"/>
    <col min="8476" max="8476" width="15.28125" style="68" customWidth="1"/>
    <col min="8477" max="8477" width="10.8515625" style="68" customWidth="1"/>
    <col min="8478" max="8478" width="10.28125" style="68" customWidth="1"/>
    <col min="8479" max="8479" width="9.7109375" style="68" customWidth="1"/>
    <col min="8480" max="8481" width="11.57421875" style="68" customWidth="1"/>
    <col min="8482" max="8482" width="8.57421875" style="68" customWidth="1"/>
    <col min="8483" max="8483" width="10.7109375" style="68" customWidth="1"/>
    <col min="8484" max="8704" width="9.140625" style="68" customWidth="1"/>
    <col min="8705" max="8705" width="17.421875" style="68" customWidth="1"/>
    <col min="8706" max="8706" width="12.140625" style="68" customWidth="1"/>
    <col min="8707" max="8707" width="6.421875" style="68" customWidth="1"/>
    <col min="8708" max="8708" width="12.140625" style="68" customWidth="1"/>
    <col min="8709" max="8709" width="6.421875" style="68" customWidth="1"/>
    <col min="8710" max="8710" width="12.140625" style="68" customWidth="1"/>
    <col min="8711" max="8711" width="6.421875" style="68" customWidth="1"/>
    <col min="8712" max="8712" width="12.140625" style="68" customWidth="1"/>
    <col min="8713" max="8713" width="6.421875" style="68" customWidth="1"/>
    <col min="8714" max="8714" width="12.140625" style="68" customWidth="1"/>
    <col min="8715" max="8715" width="6.421875" style="68" customWidth="1"/>
    <col min="8716" max="8716" width="12.140625" style="68" customWidth="1"/>
    <col min="8717" max="8717" width="6.421875" style="68" customWidth="1"/>
    <col min="8718" max="8718" width="12.140625" style="68" customWidth="1"/>
    <col min="8719" max="8719" width="6.421875" style="68" customWidth="1"/>
    <col min="8720" max="8720" width="12.140625" style="68" customWidth="1"/>
    <col min="8721" max="8721" width="6.421875" style="68" customWidth="1"/>
    <col min="8722" max="8722" width="3.28125" style="68" customWidth="1"/>
    <col min="8723" max="8723" width="15.28125" style="68" customWidth="1"/>
    <col min="8724" max="8724" width="10.8515625" style="68" customWidth="1"/>
    <col min="8725" max="8725" width="10.28125" style="68" customWidth="1"/>
    <col min="8726" max="8726" width="9.7109375" style="68" customWidth="1"/>
    <col min="8727" max="8728" width="11.57421875" style="68" customWidth="1"/>
    <col min="8729" max="8729" width="8.57421875" style="68" customWidth="1"/>
    <col min="8730" max="8730" width="10.7109375" style="68" customWidth="1"/>
    <col min="8731" max="8731" width="2.57421875" style="68" customWidth="1"/>
    <col min="8732" max="8732" width="15.28125" style="68" customWidth="1"/>
    <col min="8733" max="8733" width="10.8515625" style="68" customWidth="1"/>
    <col min="8734" max="8734" width="10.28125" style="68" customWidth="1"/>
    <col min="8735" max="8735" width="9.7109375" style="68" customWidth="1"/>
    <col min="8736" max="8737" width="11.57421875" style="68" customWidth="1"/>
    <col min="8738" max="8738" width="8.57421875" style="68" customWidth="1"/>
    <col min="8739" max="8739" width="10.7109375" style="68" customWidth="1"/>
    <col min="8740" max="8960" width="9.140625" style="68" customWidth="1"/>
    <col min="8961" max="8961" width="17.421875" style="68" customWidth="1"/>
    <col min="8962" max="8962" width="12.140625" style="68" customWidth="1"/>
    <col min="8963" max="8963" width="6.421875" style="68" customWidth="1"/>
    <col min="8964" max="8964" width="12.140625" style="68" customWidth="1"/>
    <col min="8965" max="8965" width="6.421875" style="68" customWidth="1"/>
    <col min="8966" max="8966" width="12.140625" style="68" customWidth="1"/>
    <col min="8967" max="8967" width="6.421875" style="68" customWidth="1"/>
    <col min="8968" max="8968" width="12.140625" style="68" customWidth="1"/>
    <col min="8969" max="8969" width="6.421875" style="68" customWidth="1"/>
    <col min="8970" max="8970" width="12.140625" style="68" customWidth="1"/>
    <col min="8971" max="8971" width="6.421875" style="68" customWidth="1"/>
    <col min="8972" max="8972" width="12.140625" style="68" customWidth="1"/>
    <col min="8973" max="8973" width="6.421875" style="68" customWidth="1"/>
    <col min="8974" max="8974" width="12.140625" style="68" customWidth="1"/>
    <col min="8975" max="8975" width="6.421875" style="68" customWidth="1"/>
    <col min="8976" max="8976" width="12.140625" style="68" customWidth="1"/>
    <col min="8977" max="8977" width="6.421875" style="68" customWidth="1"/>
    <col min="8978" max="8978" width="3.28125" style="68" customWidth="1"/>
    <col min="8979" max="8979" width="15.28125" style="68" customWidth="1"/>
    <col min="8980" max="8980" width="10.8515625" style="68" customWidth="1"/>
    <col min="8981" max="8981" width="10.28125" style="68" customWidth="1"/>
    <col min="8982" max="8982" width="9.7109375" style="68" customWidth="1"/>
    <col min="8983" max="8984" width="11.57421875" style="68" customWidth="1"/>
    <col min="8985" max="8985" width="8.57421875" style="68" customWidth="1"/>
    <col min="8986" max="8986" width="10.7109375" style="68" customWidth="1"/>
    <col min="8987" max="8987" width="2.57421875" style="68" customWidth="1"/>
    <col min="8988" max="8988" width="15.28125" style="68" customWidth="1"/>
    <col min="8989" max="8989" width="10.8515625" style="68" customWidth="1"/>
    <col min="8990" max="8990" width="10.28125" style="68" customWidth="1"/>
    <col min="8991" max="8991" width="9.7109375" style="68" customWidth="1"/>
    <col min="8992" max="8993" width="11.57421875" style="68" customWidth="1"/>
    <col min="8994" max="8994" width="8.57421875" style="68" customWidth="1"/>
    <col min="8995" max="8995" width="10.7109375" style="68" customWidth="1"/>
    <col min="8996" max="9216" width="9.140625" style="68" customWidth="1"/>
    <col min="9217" max="9217" width="17.421875" style="68" customWidth="1"/>
    <col min="9218" max="9218" width="12.140625" style="68" customWidth="1"/>
    <col min="9219" max="9219" width="6.421875" style="68" customWidth="1"/>
    <col min="9220" max="9220" width="12.140625" style="68" customWidth="1"/>
    <col min="9221" max="9221" width="6.421875" style="68" customWidth="1"/>
    <col min="9222" max="9222" width="12.140625" style="68" customWidth="1"/>
    <col min="9223" max="9223" width="6.421875" style="68" customWidth="1"/>
    <col min="9224" max="9224" width="12.140625" style="68" customWidth="1"/>
    <col min="9225" max="9225" width="6.421875" style="68" customWidth="1"/>
    <col min="9226" max="9226" width="12.140625" style="68" customWidth="1"/>
    <col min="9227" max="9227" width="6.421875" style="68" customWidth="1"/>
    <col min="9228" max="9228" width="12.140625" style="68" customWidth="1"/>
    <col min="9229" max="9229" width="6.421875" style="68" customWidth="1"/>
    <col min="9230" max="9230" width="12.140625" style="68" customWidth="1"/>
    <col min="9231" max="9231" width="6.421875" style="68" customWidth="1"/>
    <col min="9232" max="9232" width="12.140625" style="68" customWidth="1"/>
    <col min="9233" max="9233" width="6.421875" style="68" customWidth="1"/>
    <col min="9234" max="9234" width="3.28125" style="68" customWidth="1"/>
    <col min="9235" max="9235" width="15.28125" style="68" customWidth="1"/>
    <col min="9236" max="9236" width="10.8515625" style="68" customWidth="1"/>
    <col min="9237" max="9237" width="10.28125" style="68" customWidth="1"/>
    <col min="9238" max="9238" width="9.7109375" style="68" customWidth="1"/>
    <col min="9239" max="9240" width="11.57421875" style="68" customWidth="1"/>
    <col min="9241" max="9241" width="8.57421875" style="68" customWidth="1"/>
    <col min="9242" max="9242" width="10.7109375" style="68" customWidth="1"/>
    <col min="9243" max="9243" width="2.57421875" style="68" customWidth="1"/>
    <col min="9244" max="9244" width="15.28125" style="68" customWidth="1"/>
    <col min="9245" max="9245" width="10.8515625" style="68" customWidth="1"/>
    <col min="9246" max="9246" width="10.28125" style="68" customWidth="1"/>
    <col min="9247" max="9247" width="9.7109375" style="68" customWidth="1"/>
    <col min="9248" max="9249" width="11.57421875" style="68" customWidth="1"/>
    <col min="9250" max="9250" width="8.57421875" style="68" customWidth="1"/>
    <col min="9251" max="9251" width="10.7109375" style="68" customWidth="1"/>
    <col min="9252" max="9472" width="9.140625" style="68" customWidth="1"/>
    <col min="9473" max="9473" width="17.421875" style="68" customWidth="1"/>
    <col min="9474" max="9474" width="12.140625" style="68" customWidth="1"/>
    <col min="9475" max="9475" width="6.421875" style="68" customWidth="1"/>
    <col min="9476" max="9476" width="12.140625" style="68" customWidth="1"/>
    <col min="9477" max="9477" width="6.421875" style="68" customWidth="1"/>
    <col min="9478" max="9478" width="12.140625" style="68" customWidth="1"/>
    <col min="9479" max="9479" width="6.421875" style="68" customWidth="1"/>
    <col min="9480" max="9480" width="12.140625" style="68" customWidth="1"/>
    <col min="9481" max="9481" width="6.421875" style="68" customWidth="1"/>
    <col min="9482" max="9482" width="12.140625" style="68" customWidth="1"/>
    <col min="9483" max="9483" width="6.421875" style="68" customWidth="1"/>
    <col min="9484" max="9484" width="12.140625" style="68" customWidth="1"/>
    <col min="9485" max="9485" width="6.421875" style="68" customWidth="1"/>
    <col min="9486" max="9486" width="12.140625" style="68" customWidth="1"/>
    <col min="9487" max="9487" width="6.421875" style="68" customWidth="1"/>
    <col min="9488" max="9488" width="12.140625" style="68" customWidth="1"/>
    <col min="9489" max="9489" width="6.421875" style="68" customWidth="1"/>
    <col min="9490" max="9490" width="3.28125" style="68" customWidth="1"/>
    <col min="9491" max="9491" width="15.28125" style="68" customWidth="1"/>
    <col min="9492" max="9492" width="10.8515625" style="68" customWidth="1"/>
    <col min="9493" max="9493" width="10.28125" style="68" customWidth="1"/>
    <col min="9494" max="9494" width="9.7109375" style="68" customWidth="1"/>
    <col min="9495" max="9496" width="11.57421875" style="68" customWidth="1"/>
    <col min="9497" max="9497" width="8.57421875" style="68" customWidth="1"/>
    <col min="9498" max="9498" width="10.7109375" style="68" customWidth="1"/>
    <col min="9499" max="9499" width="2.57421875" style="68" customWidth="1"/>
    <col min="9500" max="9500" width="15.28125" style="68" customWidth="1"/>
    <col min="9501" max="9501" width="10.8515625" style="68" customWidth="1"/>
    <col min="9502" max="9502" width="10.28125" style="68" customWidth="1"/>
    <col min="9503" max="9503" width="9.7109375" style="68" customWidth="1"/>
    <col min="9504" max="9505" width="11.57421875" style="68" customWidth="1"/>
    <col min="9506" max="9506" width="8.57421875" style="68" customWidth="1"/>
    <col min="9507" max="9507" width="10.7109375" style="68" customWidth="1"/>
    <col min="9508" max="9728" width="9.140625" style="68" customWidth="1"/>
    <col min="9729" max="9729" width="17.421875" style="68" customWidth="1"/>
    <col min="9730" max="9730" width="12.140625" style="68" customWidth="1"/>
    <col min="9731" max="9731" width="6.421875" style="68" customWidth="1"/>
    <col min="9732" max="9732" width="12.140625" style="68" customWidth="1"/>
    <col min="9733" max="9733" width="6.421875" style="68" customWidth="1"/>
    <col min="9734" max="9734" width="12.140625" style="68" customWidth="1"/>
    <col min="9735" max="9735" width="6.421875" style="68" customWidth="1"/>
    <col min="9736" max="9736" width="12.140625" style="68" customWidth="1"/>
    <col min="9737" max="9737" width="6.421875" style="68" customWidth="1"/>
    <col min="9738" max="9738" width="12.140625" style="68" customWidth="1"/>
    <col min="9739" max="9739" width="6.421875" style="68" customWidth="1"/>
    <col min="9740" max="9740" width="12.140625" style="68" customWidth="1"/>
    <col min="9741" max="9741" width="6.421875" style="68" customWidth="1"/>
    <col min="9742" max="9742" width="12.140625" style="68" customWidth="1"/>
    <col min="9743" max="9743" width="6.421875" style="68" customWidth="1"/>
    <col min="9744" max="9744" width="12.140625" style="68" customWidth="1"/>
    <col min="9745" max="9745" width="6.421875" style="68" customWidth="1"/>
    <col min="9746" max="9746" width="3.28125" style="68" customWidth="1"/>
    <col min="9747" max="9747" width="15.28125" style="68" customWidth="1"/>
    <col min="9748" max="9748" width="10.8515625" style="68" customWidth="1"/>
    <col min="9749" max="9749" width="10.28125" style="68" customWidth="1"/>
    <col min="9750" max="9750" width="9.7109375" style="68" customWidth="1"/>
    <col min="9751" max="9752" width="11.57421875" style="68" customWidth="1"/>
    <col min="9753" max="9753" width="8.57421875" style="68" customWidth="1"/>
    <col min="9754" max="9754" width="10.7109375" style="68" customWidth="1"/>
    <col min="9755" max="9755" width="2.57421875" style="68" customWidth="1"/>
    <col min="9756" max="9756" width="15.28125" style="68" customWidth="1"/>
    <col min="9757" max="9757" width="10.8515625" style="68" customWidth="1"/>
    <col min="9758" max="9758" width="10.28125" style="68" customWidth="1"/>
    <col min="9759" max="9759" width="9.7109375" style="68" customWidth="1"/>
    <col min="9760" max="9761" width="11.57421875" style="68" customWidth="1"/>
    <col min="9762" max="9762" width="8.57421875" style="68" customWidth="1"/>
    <col min="9763" max="9763" width="10.7109375" style="68" customWidth="1"/>
    <col min="9764" max="9984" width="9.140625" style="68" customWidth="1"/>
    <col min="9985" max="9985" width="17.421875" style="68" customWidth="1"/>
    <col min="9986" max="9986" width="12.140625" style="68" customWidth="1"/>
    <col min="9987" max="9987" width="6.421875" style="68" customWidth="1"/>
    <col min="9988" max="9988" width="12.140625" style="68" customWidth="1"/>
    <col min="9989" max="9989" width="6.421875" style="68" customWidth="1"/>
    <col min="9990" max="9990" width="12.140625" style="68" customWidth="1"/>
    <col min="9991" max="9991" width="6.421875" style="68" customWidth="1"/>
    <col min="9992" max="9992" width="12.140625" style="68" customWidth="1"/>
    <col min="9993" max="9993" width="6.421875" style="68" customWidth="1"/>
    <col min="9994" max="9994" width="12.140625" style="68" customWidth="1"/>
    <col min="9995" max="9995" width="6.421875" style="68" customWidth="1"/>
    <col min="9996" max="9996" width="12.140625" style="68" customWidth="1"/>
    <col min="9997" max="9997" width="6.421875" style="68" customWidth="1"/>
    <col min="9998" max="9998" width="12.140625" style="68" customWidth="1"/>
    <col min="9999" max="9999" width="6.421875" style="68" customWidth="1"/>
    <col min="10000" max="10000" width="12.140625" style="68" customWidth="1"/>
    <col min="10001" max="10001" width="6.421875" style="68" customWidth="1"/>
    <col min="10002" max="10002" width="3.28125" style="68" customWidth="1"/>
    <col min="10003" max="10003" width="15.28125" style="68" customWidth="1"/>
    <col min="10004" max="10004" width="10.8515625" style="68" customWidth="1"/>
    <col min="10005" max="10005" width="10.28125" style="68" customWidth="1"/>
    <col min="10006" max="10006" width="9.7109375" style="68" customWidth="1"/>
    <col min="10007" max="10008" width="11.57421875" style="68" customWidth="1"/>
    <col min="10009" max="10009" width="8.57421875" style="68" customWidth="1"/>
    <col min="10010" max="10010" width="10.7109375" style="68" customWidth="1"/>
    <col min="10011" max="10011" width="2.57421875" style="68" customWidth="1"/>
    <col min="10012" max="10012" width="15.28125" style="68" customWidth="1"/>
    <col min="10013" max="10013" width="10.8515625" style="68" customWidth="1"/>
    <col min="10014" max="10014" width="10.28125" style="68" customWidth="1"/>
    <col min="10015" max="10015" width="9.7109375" style="68" customWidth="1"/>
    <col min="10016" max="10017" width="11.57421875" style="68" customWidth="1"/>
    <col min="10018" max="10018" width="8.57421875" style="68" customWidth="1"/>
    <col min="10019" max="10019" width="10.7109375" style="68" customWidth="1"/>
    <col min="10020" max="10240" width="9.140625" style="68" customWidth="1"/>
    <col min="10241" max="10241" width="17.421875" style="68" customWidth="1"/>
    <col min="10242" max="10242" width="12.140625" style="68" customWidth="1"/>
    <col min="10243" max="10243" width="6.421875" style="68" customWidth="1"/>
    <col min="10244" max="10244" width="12.140625" style="68" customWidth="1"/>
    <col min="10245" max="10245" width="6.421875" style="68" customWidth="1"/>
    <col min="10246" max="10246" width="12.140625" style="68" customWidth="1"/>
    <col min="10247" max="10247" width="6.421875" style="68" customWidth="1"/>
    <col min="10248" max="10248" width="12.140625" style="68" customWidth="1"/>
    <col min="10249" max="10249" width="6.421875" style="68" customWidth="1"/>
    <col min="10250" max="10250" width="12.140625" style="68" customWidth="1"/>
    <col min="10251" max="10251" width="6.421875" style="68" customWidth="1"/>
    <col min="10252" max="10252" width="12.140625" style="68" customWidth="1"/>
    <col min="10253" max="10253" width="6.421875" style="68" customWidth="1"/>
    <col min="10254" max="10254" width="12.140625" style="68" customWidth="1"/>
    <col min="10255" max="10255" width="6.421875" style="68" customWidth="1"/>
    <col min="10256" max="10256" width="12.140625" style="68" customWidth="1"/>
    <col min="10257" max="10257" width="6.421875" style="68" customWidth="1"/>
    <col min="10258" max="10258" width="3.28125" style="68" customWidth="1"/>
    <col min="10259" max="10259" width="15.28125" style="68" customWidth="1"/>
    <col min="10260" max="10260" width="10.8515625" style="68" customWidth="1"/>
    <col min="10261" max="10261" width="10.28125" style="68" customWidth="1"/>
    <col min="10262" max="10262" width="9.7109375" style="68" customWidth="1"/>
    <col min="10263" max="10264" width="11.57421875" style="68" customWidth="1"/>
    <col min="10265" max="10265" width="8.57421875" style="68" customWidth="1"/>
    <col min="10266" max="10266" width="10.7109375" style="68" customWidth="1"/>
    <col min="10267" max="10267" width="2.57421875" style="68" customWidth="1"/>
    <col min="10268" max="10268" width="15.28125" style="68" customWidth="1"/>
    <col min="10269" max="10269" width="10.8515625" style="68" customWidth="1"/>
    <col min="10270" max="10270" width="10.28125" style="68" customWidth="1"/>
    <col min="10271" max="10271" width="9.7109375" style="68" customWidth="1"/>
    <col min="10272" max="10273" width="11.57421875" style="68" customWidth="1"/>
    <col min="10274" max="10274" width="8.57421875" style="68" customWidth="1"/>
    <col min="10275" max="10275" width="10.7109375" style="68" customWidth="1"/>
    <col min="10276" max="10496" width="9.140625" style="68" customWidth="1"/>
    <col min="10497" max="10497" width="17.421875" style="68" customWidth="1"/>
    <col min="10498" max="10498" width="12.140625" style="68" customWidth="1"/>
    <col min="10499" max="10499" width="6.421875" style="68" customWidth="1"/>
    <col min="10500" max="10500" width="12.140625" style="68" customWidth="1"/>
    <col min="10501" max="10501" width="6.421875" style="68" customWidth="1"/>
    <col min="10502" max="10502" width="12.140625" style="68" customWidth="1"/>
    <col min="10503" max="10503" width="6.421875" style="68" customWidth="1"/>
    <col min="10504" max="10504" width="12.140625" style="68" customWidth="1"/>
    <col min="10505" max="10505" width="6.421875" style="68" customWidth="1"/>
    <col min="10506" max="10506" width="12.140625" style="68" customWidth="1"/>
    <col min="10507" max="10507" width="6.421875" style="68" customWidth="1"/>
    <col min="10508" max="10508" width="12.140625" style="68" customWidth="1"/>
    <col min="10509" max="10509" width="6.421875" style="68" customWidth="1"/>
    <col min="10510" max="10510" width="12.140625" style="68" customWidth="1"/>
    <col min="10511" max="10511" width="6.421875" style="68" customWidth="1"/>
    <col min="10512" max="10512" width="12.140625" style="68" customWidth="1"/>
    <col min="10513" max="10513" width="6.421875" style="68" customWidth="1"/>
    <col min="10514" max="10514" width="3.28125" style="68" customWidth="1"/>
    <col min="10515" max="10515" width="15.28125" style="68" customWidth="1"/>
    <col min="10516" max="10516" width="10.8515625" style="68" customWidth="1"/>
    <col min="10517" max="10517" width="10.28125" style="68" customWidth="1"/>
    <col min="10518" max="10518" width="9.7109375" style="68" customWidth="1"/>
    <col min="10519" max="10520" width="11.57421875" style="68" customWidth="1"/>
    <col min="10521" max="10521" width="8.57421875" style="68" customWidth="1"/>
    <col min="10522" max="10522" width="10.7109375" style="68" customWidth="1"/>
    <col min="10523" max="10523" width="2.57421875" style="68" customWidth="1"/>
    <col min="10524" max="10524" width="15.28125" style="68" customWidth="1"/>
    <col min="10525" max="10525" width="10.8515625" style="68" customWidth="1"/>
    <col min="10526" max="10526" width="10.28125" style="68" customWidth="1"/>
    <col min="10527" max="10527" width="9.7109375" style="68" customWidth="1"/>
    <col min="10528" max="10529" width="11.57421875" style="68" customWidth="1"/>
    <col min="10530" max="10530" width="8.57421875" style="68" customWidth="1"/>
    <col min="10531" max="10531" width="10.7109375" style="68" customWidth="1"/>
    <col min="10532" max="10752" width="9.140625" style="68" customWidth="1"/>
    <col min="10753" max="10753" width="17.421875" style="68" customWidth="1"/>
    <col min="10754" max="10754" width="12.140625" style="68" customWidth="1"/>
    <col min="10755" max="10755" width="6.421875" style="68" customWidth="1"/>
    <col min="10756" max="10756" width="12.140625" style="68" customWidth="1"/>
    <col min="10757" max="10757" width="6.421875" style="68" customWidth="1"/>
    <col min="10758" max="10758" width="12.140625" style="68" customWidth="1"/>
    <col min="10759" max="10759" width="6.421875" style="68" customWidth="1"/>
    <col min="10760" max="10760" width="12.140625" style="68" customWidth="1"/>
    <col min="10761" max="10761" width="6.421875" style="68" customWidth="1"/>
    <col min="10762" max="10762" width="12.140625" style="68" customWidth="1"/>
    <col min="10763" max="10763" width="6.421875" style="68" customWidth="1"/>
    <col min="10764" max="10764" width="12.140625" style="68" customWidth="1"/>
    <col min="10765" max="10765" width="6.421875" style="68" customWidth="1"/>
    <col min="10766" max="10766" width="12.140625" style="68" customWidth="1"/>
    <col min="10767" max="10767" width="6.421875" style="68" customWidth="1"/>
    <col min="10768" max="10768" width="12.140625" style="68" customWidth="1"/>
    <col min="10769" max="10769" width="6.421875" style="68" customWidth="1"/>
    <col min="10770" max="10770" width="3.28125" style="68" customWidth="1"/>
    <col min="10771" max="10771" width="15.28125" style="68" customWidth="1"/>
    <col min="10772" max="10772" width="10.8515625" style="68" customWidth="1"/>
    <col min="10773" max="10773" width="10.28125" style="68" customWidth="1"/>
    <col min="10774" max="10774" width="9.7109375" style="68" customWidth="1"/>
    <col min="10775" max="10776" width="11.57421875" style="68" customWidth="1"/>
    <col min="10777" max="10777" width="8.57421875" style="68" customWidth="1"/>
    <col min="10778" max="10778" width="10.7109375" style="68" customWidth="1"/>
    <col min="10779" max="10779" width="2.57421875" style="68" customWidth="1"/>
    <col min="10780" max="10780" width="15.28125" style="68" customWidth="1"/>
    <col min="10781" max="10781" width="10.8515625" style="68" customWidth="1"/>
    <col min="10782" max="10782" width="10.28125" style="68" customWidth="1"/>
    <col min="10783" max="10783" width="9.7109375" style="68" customWidth="1"/>
    <col min="10784" max="10785" width="11.57421875" style="68" customWidth="1"/>
    <col min="10786" max="10786" width="8.57421875" style="68" customWidth="1"/>
    <col min="10787" max="10787" width="10.7109375" style="68" customWidth="1"/>
    <col min="10788" max="11008" width="9.140625" style="68" customWidth="1"/>
    <col min="11009" max="11009" width="17.421875" style="68" customWidth="1"/>
    <col min="11010" max="11010" width="12.140625" style="68" customWidth="1"/>
    <col min="11011" max="11011" width="6.421875" style="68" customWidth="1"/>
    <col min="11012" max="11012" width="12.140625" style="68" customWidth="1"/>
    <col min="11013" max="11013" width="6.421875" style="68" customWidth="1"/>
    <col min="11014" max="11014" width="12.140625" style="68" customWidth="1"/>
    <col min="11015" max="11015" width="6.421875" style="68" customWidth="1"/>
    <col min="11016" max="11016" width="12.140625" style="68" customWidth="1"/>
    <col min="11017" max="11017" width="6.421875" style="68" customWidth="1"/>
    <col min="11018" max="11018" width="12.140625" style="68" customWidth="1"/>
    <col min="11019" max="11019" width="6.421875" style="68" customWidth="1"/>
    <col min="11020" max="11020" width="12.140625" style="68" customWidth="1"/>
    <col min="11021" max="11021" width="6.421875" style="68" customWidth="1"/>
    <col min="11022" max="11022" width="12.140625" style="68" customWidth="1"/>
    <col min="11023" max="11023" width="6.421875" style="68" customWidth="1"/>
    <col min="11024" max="11024" width="12.140625" style="68" customWidth="1"/>
    <col min="11025" max="11025" width="6.421875" style="68" customWidth="1"/>
    <col min="11026" max="11026" width="3.28125" style="68" customWidth="1"/>
    <col min="11027" max="11027" width="15.28125" style="68" customWidth="1"/>
    <col min="11028" max="11028" width="10.8515625" style="68" customWidth="1"/>
    <col min="11029" max="11029" width="10.28125" style="68" customWidth="1"/>
    <col min="11030" max="11030" width="9.7109375" style="68" customWidth="1"/>
    <col min="11031" max="11032" width="11.57421875" style="68" customWidth="1"/>
    <col min="11033" max="11033" width="8.57421875" style="68" customWidth="1"/>
    <col min="11034" max="11034" width="10.7109375" style="68" customWidth="1"/>
    <col min="11035" max="11035" width="2.57421875" style="68" customWidth="1"/>
    <col min="11036" max="11036" width="15.28125" style="68" customWidth="1"/>
    <col min="11037" max="11037" width="10.8515625" style="68" customWidth="1"/>
    <col min="11038" max="11038" width="10.28125" style="68" customWidth="1"/>
    <col min="11039" max="11039" width="9.7109375" style="68" customWidth="1"/>
    <col min="11040" max="11041" width="11.57421875" style="68" customWidth="1"/>
    <col min="11042" max="11042" width="8.57421875" style="68" customWidth="1"/>
    <col min="11043" max="11043" width="10.7109375" style="68" customWidth="1"/>
    <col min="11044" max="11264" width="9.140625" style="68" customWidth="1"/>
    <col min="11265" max="11265" width="17.421875" style="68" customWidth="1"/>
    <col min="11266" max="11266" width="12.140625" style="68" customWidth="1"/>
    <col min="11267" max="11267" width="6.421875" style="68" customWidth="1"/>
    <col min="11268" max="11268" width="12.140625" style="68" customWidth="1"/>
    <col min="11269" max="11269" width="6.421875" style="68" customWidth="1"/>
    <col min="11270" max="11270" width="12.140625" style="68" customWidth="1"/>
    <col min="11271" max="11271" width="6.421875" style="68" customWidth="1"/>
    <col min="11272" max="11272" width="12.140625" style="68" customWidth="1"/>
    <col min="11273" max="11273" width="6.421875" style="68" customWidth="1"/>
    <col min="11274" max="11274" width="12.140625" style="68" customWidth="1"/>
    <col min="11275" max="11275" width="6.421875" style="68" customWidth="1"/>
    <col min="11276" max="11276" width="12.140625" style="68" customWidth="1"/>
    <col min="11277" max="11277" width="6.421875" style="68" customWidth="1"/>
    <col min="11278" max="11278" width="12.140625" style="68" customWidth="1"/>
    <col min="11279" max="11279" width="6.421875" style="68" customWidth="1"/>
    <col min="11280" max="11280" width="12.140625" style="68" customWidth="1"/>
    <col min="11281" max="11281" width="6.421875" style="68" customWidth="1"/>
    <col min="11282" max="11282" width="3.28125" style="68" customWidth="1"/>
    <col min="11283" max="11283" width="15.28125" style="68" customWidth="1"/>
    <col min="11284" max="11284" width="10.8515625" style="68" customWidth="1"/>
    <col min="11285" max="11285" width="10.28125" style="68" customWidth="1"/>
    <col min="11286" max="11286" width="9.7109375" style="68" customWidth="1"/>
    <col min="11287" max="11288" width="11.57421875" style="68" customWidth="1"/>
    <col min="11289" max="11289" width="8.57421875" style="68" customWidth="1"/>
    <col min="11290" max="11290" width="10.7109375" style="68" customWidth="1"/>
    <col min="11291" max="11291" width="2.57421875" style="68" customWidth="1"/>
    <col min="11292" max="11292" width="15.28125" style="68" customWidth="1"/>
    <col min="11293" max="11293" width="10.8515625" style="68" customWidth="1"/>
    <col min="11294" max="11294" width="10.28125" style="68" customWidth="1"/>
    <col min="11295" max="11295" width="9.7109375" style="68" customWidth="1"/>
    <col min="11296" max="11297" width="11.57421875" style="68" customWidth="1"/>
    <col min="11298" max="11298" width="8.57421875" style="68" customWidth="1"/>
    <col min="11299" max="11299" width="10.7109375" style="68" customWidth="1"/>
    <col min="11300" max="11520" width="9.140625" style="68" customWidth="1"/>
    <col min="11521" max="11521" width="17.421875" style="68" customWidth="1"/>
    <col min="11522" max="11522" width="12.140625" style="68" customWidth="1"/>
    <col min="11523" max="11523" width="6.421875" style="68" customWidth="1"/>
    <col min="11524" max="11524" width="12.140625" style="68" customWidth="1"/>
    <col min="11525" max="11525" width="6.421875" style="68" customWidth="1"/>
    <col min="11526" max="11526" width="12.140625" style="68" customWidth="1"/>
    <col min="11527" max="11527" width="6.421875" style="68" customWidth="1"/>
    <col min="11528" max="11528" width="12.140625" style="68" customWidth="1"/>
    <col min="11529" max="11529" width="6.421875" style="68" customWidth="1"/>
    <col min="11530" max="11530" width="12.140625" style="68" customWidth="1"/>
    <col min="11531" max="11531" width="6.421875" style="68" customWidth="1"/>
    <col min="11532" max="11532" width="12.140625" style="68" customWidth="1"/>
    <col min="11533" max="11533" width="6.421875" style="68" customWidth="1"/>
    <col min="11534" max="11534" width="12.140625" style="68" customWidth="1"/>
    <col min="11535" max="11535" width="6.421875" style="68" customWidth="1"/>
    <col min="11536" max="11536" width="12.140625" style="68" customWidth="1"/>
    <col min="11537" max="11537" width="6.421875" style="68" customWidth="1"/>
    <col min="11538" max="11538" width="3.28125" style="68" customWidth="1"/>
    <col min="11539" max="11539" width="15.28125" style="68" customWidth="1"/>
    <col min="11540" max="11540" width="10.8515625" style="68" customWidth="1"/>
    <col min="11541" max="11541" width="10.28125" style="68" customWidth="1"/>
    <col min="11542" max="11542" width="9.7109375" style="68" customWidth="1"/>
    <col min="11543" max="11544" width="11.57421875" style="68" customWidth="1"/>
    <col min="11545" max="11545" width="8.57421875" style="68" customWidth="1"/>
    <col min="11546" max="11546" width="10.7109375" style="68" customWidth="1"/>
    <col min="11547" max="11547" width="2.57421875" style="68" customWidth="1"/>
    <col min="11548" max="11548" width="15.28125" style="68" customWidth="1"/>
    <col min="11549" max="11549" width="10.8515625" style="68" customWidth="1"/>
    <col min="11550" max="11550" width="10.28125" style="68" customWidth="1"/>
    <col min="11551" max="11551" width="9.7109375" style="68" customWidth="1"/>
    <col min="11552" max="11553" width="11.57421875" style="68" customWidth="1"/>
    <col min="11554" max="11554" width="8.57421875" style="68" customWidth="1"/>
    <col min="11555" max="11555" width="10.7109375" style="68" customWidth="1"/>
    <col min="11556" max="11776" width="9.140625" style="68" customWidth="1"/>
    <col min="11777" max="11777" width="17.421875" style="68" customWidth="1"/>
    <col min="11778" max="11778" width="12.140625" style="68" customWidth="1"/>
    <col min="11779" max="11779" width="6.421875" style="68" customWidth="1"/>
    <col min="11780" max="11780" width="12.140625" style="68" customWidth="1"/>
    <col min="11781" max="11781" width="6.421875" style="68" customWidth="1"/>
    <col min="11782" max="11782" width="12.140625" style="68" customWidth="1"/>
    <col min="11783" max="11783" width="6.421875" style="68" customWidth="1"/>
    <col min="11784" max="11784" width="12.140625" style="68" customWidth="1"/>
    <col min="11785" max="11785" width="6.421875" style="68" customWidth="1"/>
    <col min="11786" max="11786" width="12.140625" style="68" customWidth="1"/>
    <col min="11787" max="11787" width="6.421875" style="68" customWidth="1"/>
    <col min="11788" max="11788" width="12.140625" style="68" customWidth="1"/>
    <col min="11789" max="11789" width="6.421875" style="68" customWidth="1"/>
    <col min="11790" max="11790" width="12.140625" style="68" customWidth="1"/>
    <col min="11791" max="11791" width="6.421875" style="68" customWidth="1"/>
    <col min="11792" max="11792" width="12.140625" style="68" customWidth="1"/>
    <col min="11793" max="11793" width="6.421875" style="68" customWidth="1"/>
    <col min="11794" max="11794" width="3.28125" style="68" customWidth="1"/>
    <col min="11795" max="11795" width="15.28125" style="68" customWidth="1"/>
    <col min="11796" max="11796" width="10.8515625" style="68" customWidth="1"/>
    <col min="11797" max="11797" width="10.28125" style="68" customWidth="1"/>
    <col min="11798" max="11798" width="9.7109375" style="68" customWidth="1"/>
    <col min="11799" max="11800" width="11.57421875" style="68" customWidth="1"/>
    <col min="11801" max="11801" width="8.57421875" style="68" customWidth="1"/>
    <col min="11802" max="11802" width="10.7109375" style="68" customWidth="1"/>
    <col min="11803" max="11803" width="2.57421875" style="68" customWidth="1"/>
    <col min="11804" max="11804" width="15.28125" style="68" customWidth="1"/>
    <col min="11805" max="11805" width="10.8515625" style="68" customWidth="1"/>
    <col min="11806" max="11806" width="10.28125" style="68" customWidth="1"/>
    <col min="11807" max="11807" width="9.7109375" style="68" customWidth="1"/>
    <col min="11808" max="11809" width="11.57421875" style="68" customWidth="1"/>
    <col min="11810" max="11810" width="8.57421875" style="68" customWidth="1"/>
    <col min="11811" max="11811" width="10.7109375" style="68" customWidth="1"/>
    <col min="11812" max="12032" width="9.140625" style="68" customWidth="1"/>
    <col min="12033" max="12033" width="17.421875" style="68" customWidth="1"/>
    <col min="12034" max="12034" width="12.140625" style="68" customWidth="1"/>
    <col min="12035" max="12035" width="6.421875" style="68" customWidth="1"/>
    <col min="12036" max="12036" width="12.140625" style="68" customWidth="1"/>
    <col min="12037" max="12037" width="6.421875" style="68" customWidth="1"/>
    <col min="12038" max="12038" width="12.140625" style="68" customWidth="1"/>
    <col min="12039" max="12039" width="6.421875" style="68" customWidth="1"/>
    <col min="12040" max="12040" width="12.140625" style="68" customWidth="1"/>
    <col min="12041" max="12041" width="6.421875" style="68" customWidth="1"/>
    <col min="12042" max="12042" width="12.140625" style="68" customWidth="1"/>
    <col min="12043" max="12043" width="6.421875" style="68" customWidth="1"/>
    <col min="12044" max="12044" width="12.140625" style="68" customWidth="1"/>
    <col min="12045" max="12045" width="6.421875" style="68" customWidth="1"/>
    <col min="12046" max="12046" width="12.140625" style="68" customWidth="1"/>
    <col min="12047" max="12047" width="6.421875" style="68" customWidth="1"/>
    <col min="12048" max="12048" width="12.140625" style="68" customWidth="1"/>
    <col min="12049" max="12049" width="6.421875" style="68" customWidth="1"/>
    <col min="12050" max="12050" width="3.28125" style="68" customWidth="1"/>
    <col min="12051" max="12051" width="15.28125" style="68" customWidth="1"/>
    <col min="12052" max="12052" width="10.8515625" style="68" customWidth="1"/>
    <col min="12053" max="12053" width="10.28125" style="68" customWidth="1"/>
    <col min="12054" max="12054" width="9.7109375" style="68" customWidth="1"/>
    <col min="12055" max="12056" width="11.57421875" style="68" customWidth="1"/>
    <col min="12057" max="12057" width="8.57421875" style="68" customWidth="1"/>
    <col min="12058" max="12058" width="10.7109375" style="68" customWidth="1"/>
    <col min="12059" max="12059" width="2.57421875" style="68" customWidth="1"/>
    <col min="12060" max="12060" width="15.28125" style="68" customWidth="1"/>
    <col min="12061" max="12061" width="10.8515625" style="68" customWidth="1"/>
    <col min="12062" max="12062" width="10.28125" style="68" customWidth="1"/>
    <col min="12063" max="12063" width="9.7109375" style="68" customWidth="1"/>
    <col min="12064" max="12065" width="11.57421875" style="68" customWidth="1"/>
    <col min="12066" max="12066" width="8.57421875" style="68" customWidth="1"/>
    <col min="12067" max="12067" width="10.7109375" style="68" customWidth="1"/>
    <col min="12068" max="12288" width="9.140625" style="68" customWidth="1"/>
    <col min="12289" max="12289" width="17.421875" style="68" customWidth="1"/>
    <col min="12290" max="12290" width="12.140625" style="68" customWidth="1"/>
    <col min="12291" max="12291" width="6.421875" style="68" customWidth="1"/>
    <col min="12292" max="12292" width="12.140625" style="68" customWidth="1"/>
    <col min="12293" max="12293" width="6.421875" style="68" customWidth="1"/>
    <col min="12294" max="12294" width="12.140625" style="68" customWidth="1"/>
    <col min="12295" max="12295" width="6.421875" style="68" customWidth="1"/>
    <col min="12296" max="12296" width="12.140625" style="68" customWidth="1"/>
    <col min="12297" max="12297" width="6.421875" style="68" customWidth="1"/>
    <col min="12298" max="12298" width="12.140625" style="68" customWidth="1"/>
    <col min="12299" max="12299" width="6.421875" style="68" customWidth="1"/>
    <col min="12300" max="12300" width="12.140625" style="68" customWidth="1"/>
    <col min="12301" max="12301" width="6.421875" style="68" customWidth="1"/>
    <col min="12302" max="12302" width="12.140625" style="68" customWidth="1"/>
    <col min="12303" max="12303" width="6.421875" style="68" customWidth="1"/>
    <col min="12304" max="12304" width="12.140625" style="68" customWidth="1"/>
    <col min="12305" max="12305" width="6.421875" style="68" customWidth="1"/>
    <col min="12306" max="12306" width="3.28125" style="68" customWidth="1"/>
    <col min="12307" max="12307" width="15.28125" style="68" customWidth="1"/>
    <col min="12308" max="12308" width="10.8515625" style="68" customWidth="1"/>
    <col min="12309" max="12309" width="10.28125" style="68" customWidth="1"/>
    <col min="12310" max="12310" width="9.7109375" style="68" customWidth="1"/>
    <col min="12311" max="12312" width="11.57421875" style="68" customWidth="1"/>
    <col min="12313" max="12313" width="8.57421875" style="68" customWidth="1"/>
    <col min="12314" max="12314" width="10.7109375" style="68" customWidth="1"/>
    <col min="12315" max="12315" width="2.57421875" style="68" customWidth="1"/>
    <col min="12316" max="12316" width="15.28125" style="68" customWidth="1"/>
    <col min="12317" max="12317" width="10.8515625" style="68" customWidth="1"/>
    <col min="12318" max="12318" width="10.28125" style="68" customWidth="1"/>
    <col min="12319" max="12319" width="9.7109375" style="68" customWidth="1"/>
    <col min="12320" max="12321" width="11.57421875" style="68" customWidth="1"/>
    <col min="12322" max="12322" width="8.57421875" style="68" customWidth="1"/>
    <col min="12323" max="12323" width="10.7109375" style="68" customWidth="1"/>
    <col min="12324" max="12544" width="9.140625" style="68" customWidth="1"/>
    <col min="12545" max="12545" width="17.421875" style="68" customWidth="1"/>
    <col min="12546" max="12546" width="12.140625" style="68" customWidth="1"/>
    <col min="12547" max="12547" width="6.421875" style="68" customWidth="1"/>
    <col min="12548" max="12548" width="12.140625" style="68" customWidth="1"/>
    <col min="12549" max="12549" width="6.421875" style="68" customWidth="1"/>
    <col min="12550" max="12550" width="12.140625" style="68" customWidth="1"/>
    <col min="12551" max="12551" width="6.421875" style="68" customWidth="1"/>
    <col min="12552" max="12552" width="12.140625" style="68" customWidth="1"/>
    <col min="12553" max="12553" width="6.421875" style="68" customWidth="1"/>
    <col min="12554" max="12554" width="12.140625" style="68" customWidth="1"/>
    <col min="12555" max="12555" width="6.421875" style="68" customWidth="1"/>
    <col min="12556" max="12556" width="12.140625" style="68" customWidth="1"/>
    <col min="12557" max="12557" width="6.421875" style="68" customWidth="1"/>
    <col min="12558" max="12558" width="12.140625" style="68" customWidth="1"/>
    <col min="12559" max="12559" width="6.421875" style="68" customWidth="1"/>
    <col min="12560" max="12560" width="12.140625" style="68" customWidth="1"/>
    <col min="12561" max="12561" width="6.421875" style="68" customWidth="1"/>
    <col min="12562" max="12562" width="3.28125" style="68" customWidth="1"/>
    <col min="12563" max="12563" width="15.28125" style="68" customWidth="1"/>
    <col min="12564" max="12564" width="10.8515625" style="68" customWidth="1"/>
    <col min="12565" max="12565" width="10.28125" style="68" customWidth="1"/>
    <col min="12566" max="12566" width="9.7109375" style="68" customWidth="1"/>
    <col min="12567" max="12568" width="11.57421875" style="68" customWidth="1"/>
    <col min="12569" max="12569" width="8.57421875" style="68" customWidth="1"/>
    <col min="12570" max="12570" width="10.7109375" style="68" customWidth="1"/>
    <col min="12571" max="12571" width="2.57421875" style="68" customWidth="1"/>
    <col min="12572" max="12572" width="15.28125" style="68" customWidth="1"/>
    <col min="12573" max="12573" width="10.8515625" style="68" customWidth="1"/>
    <col min="12574" max="12574" width="10.28125" style="68" customWidth="1"/>
    <col min="12575" max="12575" width="9.7109375" style="68" customWidth="1"/>
    <col min="12576" max="12577" width="11.57421875" style="68" customWidth="1"/>
    <col min="12578" max="12578" width="8.57421875" style="68" customWidth="1"/>
    <col min="12579" max="12579" width="10.7109375" style="68" customWidth="1"/>
    <col min="12580" max="12800" width="9.140625" style="68" customWidth="1"/>
    <col min="12801" max="12801" width="17.421875" style="68" customWidth="1"/>
    <col min="12802" max="12802" width="12.140625" style="68" customWidth="1"/>
    <col min="12803" max="12803" width="6.421875" style="68" customWidth="1"/>
    <col min="12804" max="12804" width="12.140625" style="68" customWidth="1"/>
    <col min="12805" max="12805" width="6.421875" style="68" customWidth="1"/>
    <col min="12806" max="12806" width="12.140625" style="68" customWidth="1"/>
    <col min="12807" max="12807" width="6.421875" style="68" customWidth="1"/>
    <col min="12808" max="12808" width="12.140625" style="68" customWidth="1"/>
    <col min="12809" max="12809" width="6.421875" style="68" customWidth="1"/>
    <col min="12810" max="12810" width="12.140625" style="68" customWidth="1"/>
    <col min="12811" max="12811" width="6.421875" style="68" customWidth="1"/>
    <col min="12812" max="12812" width="12.140625" style="68" customWidth="1"/>
    <col min="12813" max="12813" width="6.421875" style="68" customWidth="1"/>
    <col min="12814" max="12814" width="12.140625" style="68" customWidth="1"/>
    <col min="12815" max="12815" width="6.421875" style="68" customWidth="1"/>
    <col min="12816" max="12816" width="12.140625" style="68" customWidth="1"/>
    <col min="12817" max="12817" width="6.421875" style="68" customWidth="1"/>
    <col min="12818" max="12818" width="3.28125" style="68" customWidth="1"/>
    <col min="12819" max="12819" width="15.28125" style="68" customWidth="1"/>
    <col min="12820" max="12820" width="10.8515625" style="68" customWidth="1"/>
    <col min="12821" max="12821" width="10.28125" style="68" customWidth="1"/>
    <col min="12822" max="12822" width="9.7109375" style="68" customWidth="1"/>
    <col min="12823" max="12824" width="11.57421875" style="68" customWidth="1"/>
    <col min="12825" max="12825" width="8.57421875" style="68" customWidth="1"/>
    <col min="12826" max="12826" width="10.7109375" style="68" customWidth="1"/>
    <col min="12827" max="12827" width="2.57421875" style="68" customWidth="1"/>
    <col min="12828" max="12828" width="15.28125" style="68" customWidth="1"/>
    <col min="12829" max="12829" width="10.8515625" style="68" customWidth="1"/>
    <col min="12830" max="12830" width="10.28125" style="68" customWidth="1"/>
    <col min="12831" max="12831" width="9.7109375" style="68" customWidth="1"/>
    <col min="12832" max="12833" width="11.57421875" style="68" customWidth="1"/>
    <col min="12834" max="12834" width="8.57421875" style="68" customWidth="1"/>
    <col min="12835" max="12835" width="10.7109375" style="68" customWidth="1"/>
    <col min="12836" max="13056" width="9.140625" style="68" customWidth="1"/>
    <col min="13057" max="13057" width="17.421875" style="68" customWidth="1"/>
    <col min="13058" max="13058" width="12.140625" style="68" customWidth="1"/>
    <col min="13059" max="13059" width="6.421875" style="68" customWidth="1"/>
    <col min="13060" max="13060" width="12.140625" style="68" customWidth="1"/>
    <col min="13061" max="13061" width="6.421875" style="68" customWidth="1"/>
    <col min="13062" max="13062" width="12.140625" style="68" customWidth="1"/>
    <col min="13063" max="13063" width="6.421875" style="68" customWidth="1"/>
    <col min="13064" max="13064" width="12.140625" style="68" customWidth="1"/>
    <col min="13065" max="13065" width="6.421875" style="68" customWidth="1"/>
    <col min="13066" max="13066" width="12.140625" style="68" customWidth="1"/>
    <col min="13067" max="13067" width="6.421875" style="68" customWidth="1"/>
    <col min="13068" max="13068" width="12.140625" style="68" customWidth="1"/>
    <col min="13069" max="13069" width="6.421875" style="68" customWidth="1"/>
    <col min="13070" max="13070" width="12.140625" style="68" customWidth="1"/>
    <col min="13071" max="13071" width="6.421875" style="68" customWidth="1"/>
    <col min="13072" max="13072" width="12.140625" style="68" customWidth="1"/>
    <col min="13073" max="13073" width="6.421875" style="68" customWidth="1"/>
    <col min="13074" max="13074" width="3.28125" style="68" customWidth="1"/>
    <col min="13075" max="13075" width="15.28125" style="68" customWidth="1"/>
    <col min="13076" max="13076" width="10.8515625" style="68" customWidth="1"/>
    <col min="13077" max="13077" width="10.28125" style="68" customWidth="1"/>
    <col min="13078" max="13078" width="9.7109375" style="68" customWidth="1"/>
    <col min="13079" max="13080" width="11.57421875" style="68" customWidth="1"/>
    <col min="13081" max="13081" width="8.57421875" style="68" customWidth="1"/>
    <col min="13082" max="13082" width="10.7109375" style="68" customWidth="1"/>
    <col min="13083" max="13083" width="2.57421875" style="68" customWidth="1"/>
    <col min="13084" max="13084" width="15.28125" style="68" customWidth="1"/>
    <col min="13085" max="13085" width="10.8515625" style="68" customWidth="1"/>
    <col min="13086" max="13086" width="10.28125" style="68" customWidth="1"/>
    <col min="13087" max="13087" width="9.7109375" style="68" customWidth="1"/>
    <col min="13088" max="13089" width="11.57421875" style="68" customWidth="1"/>
    <col min="13090" max="13090" width="8.57421875" style="68" customWidth="1"/>
    <col min="13091" max="13091" width="10.7109375" style="68" customWidth="1"/>
    <col min="13092" max="13312" width="9.140625" style="68" customWidth="1"/>
    <col min="13313" max="13313" width="17.421875" style="68" customWidth="1"/>
    <col min="13314" max="13314" width="12.140625" style="68" customWidth="1"/>
    <col min="13315" max="13315" width="6.421875" style="68" customWidth="1"/>
    <col min="13316" max="13316" width="12.140625" style="68" customWidth="1"/>
    <col min="13317" max="13317" width="6.421875" style="68" customWidth="1"/>
    <col min="13318" max="13318" width="12.140625" style="68" customWidth="1"/>
    <col min="13319" max="13319" width="6.421875" style="68" customWidth="1"/>
    <col min="13320" max="13320" width="12.140625" style="68" customWidth="1"/>
    <col min="13321" max="13321" width="6.421875" style="68" customWidth="1"/>
    <col min="13322" max="13322" width="12.140625" style="68" customWidth="1"/>
    <col min="13323" max="13323" width="6.421875" style="68" customWidth="1"/>
    <col min="13324" max="13324" width="12.140625" style="68" customWidth="1"/>
    <col min="13325" max="13325" width="6.421875" style="68" customWidth="1"/>
    <col min="13326" max="13326" width="12.140625" style="68" customWidth="1"/>
    <col min="13327" max="13327" width="6.421875" style="68" customWidth="1"/>
    <col min="13328" max="13328" width="12.140625" style="68" customWidth="1"/>
    <col min="13329" max="13329" width="6.421875" style="68" customWidth="1"/>
    <col min="13330" max="13330" width="3.28125" style="68" customWidth="1"/>
    <col min="13331" max="13331" width="15.28125" style="68" customWidth="1"/>
    <col min="13332" max="13332" width="10.8515625" style="68" customWidth="1"/>
    <col min="13333" max="13333" width="10.28125" style="68" customWidth="1"/>
    <col min="13334" max="13334" width="9.7109375" style="68" customWidth="1"/>
    <col min="13335" max="13336" width="11.57421875" style="68" customWidth="1"/>
    <col min="13337" max="13337" width="8.57421875" style="68" customWidth="1"/>
    <col min="13338" max="13338" width="10.7109375" style="68" customWidth="1"/>
    <col min="13339" max="13339" width="2.57421875" style="68" customWidth="1"/>
    <col min="13340" max="13340" width="15.28125" style="68" customWidth="1"/>
    <col min="13341" max="13341" width="10.8515625" style="68" customWidth="1"/>
    <col min="13342" max="13342" width="10.28125" style="68" customWidth="1"/>
    <col min="13343" max="13343" width="9.7109375" style="68" customWidth="1"/>
    <col min="13344" max="13345" width="11.57421875" style="68" customWidth="1"/>
    <col min="13346" max="13346" width="8.57421875" style="68" customWidth="1"/>
    <col min="13347" max="13347" width="10.7109375" style="68" customWidth="1"/>
    <col min="13348" max="13568" width="9.140625" style="68" customWidth="1"/>
    <col min="13569" max="13569" width="17.421875" style="68" customWidth="1"/>
    <col min="13570" max="13570" width="12.140625" style="68" customWidth="1"/>
    <col min="13571" max="13571" width="6.421875" style="68" customWidth="1"/>
    <col min="13572" max="13572" width="12.140625" style="68" customWidth="1"/>
    <col min="13573" max="13573" width="6.421875" style="68" customWidth="1"/>
    <col min="13574" max="13574" width="12.140625" style="68" customWidth="1"/>
    <col min="13575" max="13575" width="6.421875" style="68" customWidth="1"/>
    <col min="13576" max="13576" width="12.140625" style="68" customWidth="1"/>
    <col min="13577" max="13577" width="6.421875" style="68" customWidth="1"/>
    <col min="13578" max="13578" width="12.140625" style="68" customWidth="1"/>
    <col min="13579" max="13579" width="6.421875" style="68" customWidth="1"/>
    <col min="13580" max="13580" width="12.140625" style="68" customWidth="1"/>
    <col min="13581" max="13581" width="6.421875" style="68" customWidth="1"/>
    <col min="13582" max="13582" width="12.140625" style="68" customWidth="1"/>
    <col min="13583" max="13583" width="6.421875" style="68" customWidth="1"/>
    <col min="13584" max="13584" width="12.140625" style="68" customWidth="1"/>
    <col min="13585" max="13585" width="6.421875" style="68" customWidth="1"/>
    <col min="13586" max="13586" width="3.28125" style="68" customWidth="1"/>
    <col min="13587" max="13587" width="15.28125" style="68" customWidth="1"/>
    <col min="13588" max="13588" width="10.8515625" style="68" customWidth="1"/>
    <col min="13589" max="13589" width="10.28125" style="68" customWidth="1"/>
    <col min="13590" max="13590" width="9.7109375" style="68" customWidth="1"/>
    <col min="13591" max="13592" width="11.57421875" style="68" customWidth="1"/>
    <col min="13593" max="13593" width="8.57421875" style="68" customWidth="1"/>
    <col min="13594" max="13594" width="10.7109375" style="68" customWidth="1"/>
    <col min="13595" max="13595" width="2.57421875" style="68" customWidth="1"/>
    <col min="13596" max="13596" width="15.28125" style="68" customWidth="1"/>
    <col min="13597" max="13597" width="10.8515625" style="68" customWidth="1"/>
    <col min="13598" max="13598" width="10.28125" style="68" customWidth="1"/>
    <col min="13599" max="13599" width="9.7109375" style="68" customWidth="1"/>
    <col min="13600" max="13601" width="11.57421875" style="68" customWidth="1"/>
    <col min="13602" max="13602" width="8.57421875" style="68" customWidth="1"/>
    <col min="13603" max="13603" width="10.7109375" style="68" customWidth="1"/>
    <col min="13604" max="13824" width="9.140625" style="68" customWidth="1"/>
    <col min="13825" max="13825" width="17.421875" style="68" customWidth="1"/>
    <col min="13826" max="13826" width="12.140625" style="68" customWidth="1"/>
    <col min="13827" max="13827" width="6.421875" style="68" customWidth="1"/>
    <col min="13828" max="13828" width="12.140625" style="68" customWidth="1"/>
    <col min="13829" max="13829" width="6.421875" style="68" customWidth="1"/>
    <col min="13830" max="13830" width="12.140625" style="68" customWidth="1"/>
    <col min="13831" max="13831" width="6.421875" style="68" customWidth="1"/>
    <col min="13832" max="13832" width="12.140625" style="68" customWidth="1"/>
    <col min="13833" max="13833" width="6.421875" style="68" customWidth="1"/>
    <col min="13834" max="13834" width="12.140625" style="68" customWidth="1"/>
    <col min="13835" max="13835" width="6.421875" style="68" customWidth="1"/>
    <col min="13836" max="13836" width="12.140625" style="68" customWidth="1"/>
    <col min="13837" max="13837" width="6.421875" style="68" customWidth="1"/>
    <col min="13838" max="13838" width="12.140625" style="68" customWidth="1"/>
    <col min="13839" max="13839" width="6.421875" style="68" customWidth="1"/>
    <col min="13840" max="13840" width="12.140625" style="68" customWidth="1"/>
    <col min="13841" max="13841" width="6.421875" style="68" customWidth="1"/>
    <col min="13842" max="13842" width="3.28125" style="68" customWidth="1"/>
    <col min="13843" max="13843" width="15.28125" style="68" customWidth="1"/>
    <col min="13844" max="13844" width="10.8515625" style="68" customWidth="1"/>
    <col min="13845" max="13845" width="10.28125" style="68" customWidth="1"/>
    <col min="13846" max="13846" width="9.7109375" style="68" customWidth="1"/>
    <col min="13847" max="13848" width="11.57421875" style="68" customWidth="1"/>
    <col min="13849" max="13849" width="8.57421875" style="68" customWidth="1"/>
    <col min="13850" max="13850" width="10.7109375" style="68" customWidth="1"/>
    <col min="13851" max="13851" width="2.57421875" style="68" customWidth="1"/>
    <col min="13852" max="13852" width="15.28125" style="68" customWidth="1"/>
    <col min="13853" max="13853" width="10.8515625" style="68" customWidth="1"/>
    <col min="13854" max="13854" width="10.28125" style="68" customWidth="1"/>
    <col min="13855" max="13855" width="9.7109375" style="68" customWidth="1"/>
    <col min="13856" max="13857" width="11.57421875" style="68" customWidth="1"/>
    <col min="13858" max="13858" width="8.57421875" style="68" customWidth="1"/>
    <col min="13859" max="13859" width="10.7109375" style="68" customWidth="1"/>
    <col min="13860" max="14080" width="9.140625" style="68" customWidth="1"/>
    <col min="14081" max="14081" width="17.421875" style="68" customWidth="1"/>
    <col min="14082" max="14082" width="12.140625" style="68" customWidth="1"/>
    <col min="14083" max="14083" width="6.421875" style="68" customWidth="1"/>
    <col min="14084" max="14084" width="12.140625" style="68" customWidth="1"/>
    <col min="14085" max="14085" width="6.421875" style="68" customWidth="1"/>
    <col min="14086" max="14086" width="12.140625" style="68" customWidth="1"/>
    <col min="14087" max="14087" width="6.421875" style="68" customWidth="1"/>
    <col min="14088" max="14088" width="12.140625" style="68" customWidth="1"/>
    <col min="14089" max="14089" width="6.421875" style="68" customWidth="1"/>
    <col min="14090" max="14090" width="12.140625" style="68" customWidth="1"/>
    <col min="14091" max="14091" width="6.421875" style="68" customWidth="1"/>
    <col min="14092" max="14092" width="12.140625" style="68" customWidth="1"/>
    <col min="14093" max="14093" width="6.421875" style="68" customWidth="1"/>
    <col min="14094" max="14094" width="12.140625" style="68" customWidth="1"/>
    <col min="14095" max="14095" width="6.421875" style="68" customWidth="1"/>
    <col min="14096" max="14096" width="12.140625" style="68" customWidth="1"/>
    <col min="14097" max="14097" width="6.421875" style="68" customWidth="1"/>
    <col min="14098" max="14098" width="3.28125" style="68" customWidth="1"/>
    <col min="14099" max="14099" width="15.28125" style="68" customWidth="1"/>
    <col min="14100" max="14100" width="10.8515625" style="68" customWidth="1"/>
    <col min="14101" max="14101" width="10.28125" style="68" customWidth="1"/>
    <col min="14102" max="14102" width="9.7109375" style="68" customWidth="1"/>
    <col min="14103" max="14104" width="11.57421875" style="68" customWidth="1"/>
    <col min="14105" max="14105" width="8.57421875" style="68" customWidth="1"/>
    <col min="14106" max="14106" width="10.7109375" style="68" customWidth="1"/>
    <col min="14107" max="14107" width="2.57421875" style="68" customWidth="1"/>
    <col min="14108" max="14108" width="15.28125" style="68" customWidth="1"/>
    <col min="14109" max="14109" width="10.8515625" style="68" customWidth="1"/>
    <col min="14110" max="14110" width="10.28125" style="68" customWidth="1"/>
    <col min="14111" max="14111" width="9.7109375" style="68" customWidth="1"/>
    <col min="14112" max="14113" width="11.57421875" style="68" customWidth="1"/>
    <col min="14114" max="14114" width="8.57421875" style="68" customWidth="1"/>
    <col min="14115" max="14115" width="10.7109375" style="68" customWidth="1"/>
    <col min="14116" max="14336" width="9.140625" style="68" customWidth="1"/>
    <col min="14337" max="14337" width="17.421875" style="68" customWidth="1"/>
    <col min="14338" max="14338" width="12.140625" style="68" customWidth="1"/>
    <col min="14339" max="14339" width="6.421875" style="68" customWidth="1"/>
    <col min="14340" max="14340" width="12.140625" style="68" customWidth="1"/>
    <col min="14341" max="14341" width="6.421875" style="68" customWidth="1"/>
    <col min="14342" max="14342" width="12.140625" style="68" customWidth="1"/>
    <col min="14343" max="14343" width="6.421875" style="68" customWidth="1"/>
    <col min="14344" max="14344" width="12.140625" style="68" customWidth="1"/>
    <col min="14345" max="14345" width="6.421875" style="68" customWidth="1"/>
    <col min="14346" max="14346" width="12.140625" style="68" customWidth="1"/>
    <col min="14347" max="14347" width="6.421875" style="68" customWidth="1"/>
    <col min="14348" max="14348" width="12.140625" style="68" customWidth="1"/>
    <col min="14349" max="14349" width="6.421875" style="68" customWidth="1"/>
    <col min="14350" max="14350" width="12.140625" style="68" customWidth="1"/>
    <col min="14351" max="14351" width="6.421875" style="68" customWidth="1"/>
    <col min="14352" max="14352" width="12.140625" style="68" customWidth="1"/>
    <col min="14353" max="14353" width="6.421875" style="68" customWidth="1"/>
    <col min="14354" max="14354" width="3.28125" style="68" customWidth="1"/>
    <col min="14355" max="14355" width="15.28125" style="68" customWidth="1"/>
    <col min="14356" max="14356" width="10.8515625" style="68" customWidth="1"/>
    <col min="14357" max="14357" width="10.28125" style="68" customWidth="1"/>
    <col min="14358" max="14358" width="9.7109375" style="68" customWidth="1"/>
    <col min="14359" max="14360" width="11.57421875" style="68" customWidth="1"/>
    <col min="14361" max="14361" width="8.57421875" style="68" customWidth="1"/>
    <col min="14362" max="14362" width="10.7109375" style="68" customWidth="1"/>
    <col min="14363" max="14363" width="2.57421875" style="68" customWidth="1"/>
    <col min="14364" max="14364" width="15.28125" style="68" customWidth="1"/>
    <col min="14365" max="14365" width="10.8515625" style="68" customWidth="1"/>
    <col min="14366" max="14366" width="10.28125" style="68" customWidth="1"/>
    <col min="14367" max="14367" width="9.7109375" style="68" customWidth="1"/>
    <col min="14368" max="14369" width="11.57421875" style="68" customWidth="1"/>
    <col min="14370" max="14370" width="8.57421875" style="68" customWidth="1"/>
    <col min="14371" max="14371" width="10.7109375" style="68" customWidth="1"/>
    <col min="14372" max="14592" width="9.140625" style="68" customWidth="1"/>
    <col min="14593" max="14593" width="17.421875" style="68" customWidth="1"/>
    <col min="14594" max="14594" width="12.140625" style="68" customWidth="1"/>
    <col min="14595" max="14595" width="6.421875" style="68" customWidth="1"/>
    <col min="14596" max="14596" width="12.140625" style="68" customWidth="1"/>
    <col min="14597" max="14597" width="6.421875" style="68" customWidth="1"/>
    <col min="14598" max="14598" width="12.140625" style="68" customWidth="1"/>
    <col min="14599" max="14599" width="6.421875" style="68" customWidth="1"/>
    <col min="14600" max="14600" width="12.140625" style="68" customWidth="1"/>
    <col min="14601" max="14601" width="6.421875" style="68" customWidth="1"/>
    <col min="14602" max="14602" width="12.140625" style="68" customWidth="1"/>
    <col min="14603" max="14603" width="6.421875" style="68" customWidth="1"/>
    <col min="14604" max="14604" width="12.140625" style="68" customWidth="1"/>
    <col min="14605" max="14605" width="6.421875" style="68" customWidth="1"/>
    <col min="14606" max="14606" width="12.140625" style="68" customWidth="1"/>
    <col min="14607" max="14607" width="6.421875" style="68" customWidth="1"/>
    <col min="14608" max="14608" width="12.140625" style="68" customWidth="1"/>
    <col min="14609" max="14609" width="6.421875" style="68" customWidth="1"/>
    <col min="14610" max="14610" width="3.28125" style="68" customWidth="1"/>
    <col min="14611" max="14611" width="15.28125" style="68" customWidth="1"/>
    <col min="14612" max="14612" width="10.8515625" style="68" customWidth="1"/>
    <col min="14613" max="14613" width="10.28125" style="68" customWidth="1"/>
    <col min="14614" max="14614" width="9.7109375" style="68" customWidth="1"/>
    <col min="14615" max="14616" width="11.57421875" style="68" customWidth="1"/>
    <col min="14617" max="14617" width="8.57421875" style="68" customWidth="1"/>
    <col min="14618" max="14618" width="10.7109375" style="68" customWidth="1"/>
    <col min="14619" max="14619" width="2.57421875" style="68" customWidth="1"/>
    <col min="14620" max="14620" width="15.28125" style="68" customWidth="1"/>
    <col min="14621" max="14621" width="10.8515625" style="68" customWidth="1"/>
    <col min="14622" max="14622" width="10.28125" style="68" customWidth="1"/>
    <col min="14623" max="14623" width="9.7109375" style="68" customWidth="1"/>
    <col min="14624" max="14625" width="11.57421875" style="68" customWidth="1"/>
    <col min="14626" max="14626" width="8.57421875" style="68" customWidth="1"/>
    <col min="14627" max="14627" width="10.7109375" style="68" customWidth="1"/>
    <col min="14628" max="14848" width="9.140625" style="68" customWidth="1"/>
    <col min="14849" max="14849" width="17.421875" style="68" customWidth="1"/>
    <col min="14850" max="14850" width="12.140625" style="68" customWidth="1"/>
    <col min="14851" max="14851" width="6.421875" style="68" customWidth="1"/>
    <col min="14852" max="14852" width="12.140625" style="68" customWidth="1"/>
    <col min="14853" max="14853" width="6.421875" style="68" customWidth="1"/>
    <col min="14854" max="14854" width="12.140625" style="68" customWidth="1"/>
    <col min="14855" max="14855" width="6.421875" style="68" customWidth="1"/>
    <col min="14856" max="14856" width="12.140625" style="68" customWidth="1"/>
    <col min="14857" max="14857" width="6.421875" style="68" customWidth="1"/>
    <col min="14858" max="14858" width="12.140625" style="68" customWidth="1"/>
    <col min="14859" max="14859" width="6.421875" style="68" customWidth="1"/>
    <col min="14860" max="14860" width="12.140625" style="68" customWidth="1"/>
    <col min="14861" max="14861" width="6.421875" style="68" customWidth="1"/>
    <col min="14862" max="14862" width="12.140625" style="68" customWidth="1"/>
    <col min="14863" max="14863" width="6.421875" style="68" customWidth="1"/>
    <col min="14864" max="14864" width="12.140625" style="68" customWidth="1"/>
    <col min="14865" max="14865" width="6.421875" style="68" customWidth="1"/>
    <col min="14866" max="14866" width="3.28125" style="68" customWidth="1"/>
    <col min="14867" max="14867" width="15.28125" style="68" customWidth="1"/>
    <col min="14868" max="14868" width="10.8515625" style="68" customWidth="1"/>
    <col min="14869" max="14869" width="10.28125" style="68" customWidth="1"/>
    <col min="14870" max="14870" width="9.7109375" style="68" customWidth="1"/>
    <col min="14871" max="14872" width="11.57421875" style="68" customWidth="1"/>
    <col min="14873" max="14873" width="8.57421875" style="68" customWidth="1"/>
    <col min="14874" max="14874" width="10.7109375" style="68" customWidth="1"/>
    <col min="14875" max="14875" width="2.57421875" style="68" customWidth="1"/>
    <col min="14876" max="14876" width="15.28125" style="68" customWidth="1"/>
    <col min="14877" max="14877" width="10.8515625" style="68" customWidth="1"/>
    <col min="14878" max="14878" width="10.28125" style="68" customWidth="1"/>
    <col min="14879" max="14879" width="9.7109375" style="68" customWidth="1"/>
    <col min="14880" max="14881" width="11.57421875" style="68" customWidth="1"/>
    <col min="14882" max="14882" width="8.57421875" style="68" customWidth="1"/>
    <col min="14883" max="14883" width="10.7109375" style="68" customWidth="1"/>
    <col min="14884" max="15104" width="9.140625" style="68" customWidth="1"/>
    <col min="15105" max="15105" width="17.421875" style="68" customWidth="1"/>
    <col min="15106" max="15106" width="12.140625" style="68" customWidth="1"/>
    <col min="15107" max="15107" width="6.421875" style="68" customWidth="1"/>
    <col min="15108" max="15108" width="12.140625" style="68" customWidth="1"/>
    <col min="15109" max="15109" width="6.421875" style="68" customWidth="1"/>
    <col min="15110" max="15110" width="12.140625" style="68" customWidth="1"/>
    <col min="15111" max="15111" width="6.421875" style="68" customWidth="1"/>
    <col min="15112" max="15112" width="12.140625" style="68" customWidth="1"/>
    <col min="15113" max="15113" width="6.421875" style="68" customWidth="1"/>
    <col min="15114" max="15114" width="12.140625" style="68" customWidth="1"/>
    <col min="15115" max="15115" width="6.421875" style="68" customWidth="1"/>
    <col min="15116" max="15116" width="12.140625" style="68" customWidth="1"/>
    <col min="15117" max="15117" width="6.421875" style="68" customWidth="1"/>
    <col min="15118" max="15118" width="12.140625" style="68" customWidth="1"/>
    <col min="15119" max="15119" width="6.421875" style="68" customWidth="1"/>
    <col min="15120" max="15120" width="12.140625" style="68" customWidth="1"/>
    <col min="15121" max="15121" width="6.421875" style="68" customWidth="1"/>
    <col min="15122" max="15122" width="3.28125" style="68" customWidth="1"/>
    <col min="15123" max="15123" width="15.28125" style="68" customWidth="1"/>
    <col min="15124" max="15124" width="10.8515625" style="68" customWidth="1"/>
    <col min="15125" max="15125" width="10.28125" style="68" customWidth="1"/>
    <col min="15126" max="15126" width="9.7109375" style="68" customWidth="1"/>
    <col min="15127" max="15128" width="11.57421875" style="68" customWidth="1"/>
    <col min="15129" max="15129" width="8.57421875" style="68" customWidth="1"/>
    <col min="15130" max="15130" width="10.7109375" style="68" customWidth="1"/>
    <col min="15131" max="15131" width="2.57421875" style="68" customWidth="1"/>
    <col min="15132" max="15132" width="15.28125" style="68" customWidth="1"/>
    <col min="15133" max="15133" width="10.8515625" style="68" customWidth="1"/>
    <col min="15134" max="15134" width="10.28125" style="68" customWidth="1"/>
    <col min="15135" max="15135" width="9.7109375" style="68" customWidth="1"/>
    <col min="15136" max="15137" width="11.57421875" style="68" customWidth="1"/>
    <col min="15138" max="15138" width="8.57421875" style="68" customWidth="1"/>
    <col min="15139" max="15139" width="10.7109375" style="68" customWidth="1"/>
    <col min="15140" max="15360" width="9.140625" style="68" customWidth="1"/>
    <col min="15361" max="15361" width="17.421875" style="68" customWidth="1"/>
    <col min="15362" max="15362" width="12.140625" style="68" customWidth="1"/>
    <col min="15363" max="15363" width="6.421875" style="68" customWidth="1"/>
    <col min="15364" max="15364" width="12.140625" style="68" customWidth="1"/>
    <col min="15365" max="15365" width="6.421875" style="68" customWidth="1"/>
    <col min="15366" max="15366" width="12.140625" style="68" customWidth="1"/>
    <col min="15367" max="15367" width="6.421875" style="68" customWidth="1"/>
    <col min="15368" max="15368" width="12.140625" style="68" customWidth="1"/>
    <col min="15369" max="15369" width="6.421875" style="68" customWidth="1"/>
    <col min="15370" max="15370" width="12.140625" style="68" customWidth="1"/>
    <col min="15371" max="15371" width="6.421875" style="68" customWidth="1"/>
    <col min="15372" max="15372" width="12.140625" style="68" customWidth="1"/>
    <col min="15373" max="15373" width="6.421875" style="68" customWidth="1"/>
    <col min="15374" max="15374" width="12.140625" style="68" customWidth="1"/>
    <col min="15375" max="15375" width="6.421875" style="68" customWidth="1"/>
    <col min="15376" max="15376" width="12.140625" style="68" customWidth="1"/>
    <col min="15377" max="15377" width="6.421875" style="68" customWidth="1"/>
    <col min="15378" max="15378" width="3.28125" style="68" customWidth="1"/>
    <col min="15379" max="15379" width="15.28125" style="68" customWidth="1"/>
    <col min="15380" max="15380" width="10.8515625" style="68" customWidth="1"/>
    <col min="15381" max="15381" width="10.28125" style="68" customWidth="1"/>
    <col min="15382" max="15382" width="9.7109375" style="68" customWidth="1"/>
    <col min="15383" max="15384" width="11.57421875" style="68" customWidth="1"/>
    <col min="15385" max="15385" width="8.57421875" style="68" customWidth="1"/>
    <col min="15386" max="15386" width="10.7109375" style="68" customWidth="1"/>
    <col min="15387" max="15387" width="2.57421875" style="68" customWidth="1"/>
    <col min="15388" max="15388" width="15.28125" style="68" customWidth="1"/>
    <col min="15389" max="15389" width="10.8515625" style="68" customWidth="1"/>
    <col min="15390" max="15390" width="10.28125" style="68" customWidth="1"/>
    <col min="15391" max="15391" width="9.7109375" style="68" customWidth="1"/>
    <col min="15392" max="15393" width="11.57421875" style="68" customWidth="1"/>
    <col min="15394" max="15394" width="8.57421875" style="68" customWidth="1"/>
    <col min="15395" max="15395" width="10.7109375" style="68" customWidth="1"/>
    <col min="15396" max="15616" width="9.140625" style="68" customWidth="1"/>
    <col min="15617" max="15617" width="17.421875" style="68" customWidth="1"/>
    <col min="15618" max="15618" width="12.140625" style="68" customWidth="1"/>
    <col min="15619" max="15619" width="6.421875" style="68" customWidth="1"/>
    <col min="15620" max="15620" width="12.140625" style="68" customWidth="1"/>
    <col min="15621" max="15621" width="6.421875" style="68" customWidth="1"/>
    <col min="15622" max="15622" width="12.140625" style="68" customWidth="1"/>
    <col min="15623" max="15623" width="6.421875" style="68" customWidth="1"/>
    <col min="15624" max="15624" width="12.140625" style="68" customWidth="1"/>
    <col min="15625" max="15625" width="6.421875" style="68" customWidth="1"/>
    <col min="15626" max="15626" width="12.140625" style="68" customWidth="1"/>
    <col min="15627" max="15627" width="6.421875" style="68" customWidth="1"/>
    <col min="15628" max="15628" width="12.140625" style="68" customWidth="1"/>
    <col min="15629" max="15629" width="6.421875" style="68" customWidth="1"/>
    <col min="15630" max="15630" width="12.140625" style="68" customWidth="1"/>
    <col min="15631" max="15631" width="6.421875" style="68" customWidth="1"/>
    <col min="15632" max="15632" width="12.140625" style="68" customWidth="1"/>
    <col min="15633" max="15633" width="6.421875" style="68" customWidth="1"/>
    <col min="15634" max="15634" width="3.28125" style="68" customWidth="1"/>
    <col min="15635" max="15635" width="15.28125" style="68" customWidth="1"/>
    <col min="15636" max="15636" width="10.8515625" style="68" customWidth="1"/>
    <col min="15637" max="15637" width="10.28125" style="68" customWidth="1"/>
    <col min="15638" max="15638" width="9.7109375" style="68" customWidth="1"/>
    <col min="15639" max="15640" width="11.57421875" style="68" customWidth="1"/>
    <col min="15641" max="15641" width="8.57421875" style="68" customWidth="1"/>
    <col min="15642" max="15642" width="10.7109375" style="68" customWidth="1"/>
    <col min="15643" max="15643" width="2.57421875" style="68" customWidth="1"/>
    <col min="15644" max="15644" width="15.28125" style="68" customWidth="1"/>
    <col min="15645" max="15645" width="10.8515625" style="68" customWidth="1"/>
    <col min="15646" max="15646" width="10.28125" style="68" customWidth="1"/>
    <col min="15647" max="15647" width="9.7109375" style="68" customWidth="1"/>
    <col min="15648" max="15649" width="11.57421875" style="68" customWidth="1"/>
    <col min="15650" max="15650" width="8.57421875" style="68" customWidth="1"/>
    <col min="15651" max="15651" width="10.7109375" style="68" customWidth="1"/>
    <col min="15652" max="15872" width="9.140625" style="68" customWidth="1"/>
    <col min="15873" max="15873" width="17.421875" style="68" customWidth="1"/>
    <col min="15874" max="15874" width="12.140625" style="68" customWidth="1"/>
    <col min="15875" max="15875" width="6.421875" style="68" customWidth="1"/>
    <col min="15876" max="15876" width="12.140625" style="68" customWidth="1"/>
    <col min="15877" max="15877" width="6.421875" style="68" customWidth="1"/>
    <col min="15878" max="15878" width="12.140625" style="68" customWidth="1"/>
    <col min="15879" max="15879" width="6.421875" style="68" customWidth="1"/>
    <col min="15880" max="15880" width="12.140625" style="68" customWidth="1"/>
    <col min="15881" max="15881" width="6.421875" style="68" customWidth="1"/>
    <col min="15882" max="15882" width="12.140625" style="68" customWidth="1"/>
    <col min="15883" max="15883" width="6.421875" style="68" customWidth="1"/>
    <col min="15884" max="15884" width="12.140625" style="68" customWidth="1"/>
    <col min="15885" max="15885" width="6.421875" style="68" customWidth="1"/>
    <col min="15886" max="15886" width="12.140625" style="68" customWidth="1"/>
    <col min="15887" max="15887" width="6.421875" style="68" customWidth="1"/>
    <col min="15888" max="15888" width="12.140625" style="68" customWidth="1"/>
    <col min="15889" max="15889" width="6.421875" style="68" customWidth="1"/>
    <col min="15890" max="15890" width="3.28125" style="68" customWidth="1"/>
    <col min="15891" max="15891" width="15.28125" style="68" customWidth="1"/>
    <col min="15892" max="15892" width="10.8515625" style="68" customWidth="1"/>
    <col min="15893" max="15893" width="10.28125" style="68" customWidth="1"/>
    <col min="15894" max="15894" width="9.7109375" style="68" customWidth="1"/>
    <col min="15895" max="15896" width="11.57421875" style="68" customWidth="1"/>
    <col min="15897" max="15897" width="8.57421875" style="68" customWidth="1"/>
    <col min="15898" max="15898" width="10.7109375" style="68" customWidth="1"/>
    <col min="15899" max="15899" width="2.57421875" style="68" customWidth="1"/>
    <col min="15900" max="15900" width="15.28125" style="68" customWidth="1"/>
    <col min="15901" max="15901" width="10.8515625" style="68" customWidth="1"/>
    <col min="15902" max="15902" width="10.28125" style="68" customWidth="1"/>
    <col min="15903" max="15903" width="9.7109375" style="68" customWidth="1"/>
    <col min="15904" max="15905" width="11.57421875" style="68" customWidth="1"/>
    <col min="15906" max="15906" width="8.57421875" style="68" customWidth="1"/>
    <col min="15907" max="15907" width="10.7109375" style="68" customWidth="1"/>
    <col min="15908" max="16128" width="9.140625" style="68" customWidth="1"/>
    <col min="16129" max="16129" width="17.421875" style="68" customWidth="1"/>
    <col min="16130" max="16130" width="12.140625" style="68" customWidth="1"/>
    <col min="16131" max="16131" width="6.421875" style="68" customWidth="1"/>
    <col min="16132" max="16132" width="12.140625" style="68" customWidth="1"/>
    <col min="16133" max="16133" width="6.421875" style="68" customWidth="1"/>
    <col min="16134" max="16134" width="12.140625" style="68" customWidth="1"/>
    <col min="16135" max="16135" width="6.421875" style="68" customWidth="1"/>
    <col min="16136" max="16136" width="12.140625" style="68" customWidth="1"/>
    <col min="16137" max="16137" width="6.421875" style="68" customWidth="1"/>
    <col min="16138" max="16138" width="12.140625" style="68" customWidth="1"/>
    <col min="16139" max="16139" width="6.421875" style="68" customWidth="1"/>
    <col min="16140" max="16140" width="12.140625" style="68" customWidth="1"/>
    <col min="16141" max="16141" width="6.421875" style="68" customWidth="1"/>
    <col min="16142" max="16142" width="12.140625" style="68" customWidth="1"/>
    <col min="16143" max="16143" width="6.421875" style="68" customWidth="1"/>
    <col min="16144" max="16144" width="12.140625" style="68" customWidth="1"/>
    <col min="16145" max="16145" width="6.421875" style="68" customWidth="1"/>
    <col min="16146" max="16146" width="3.28125" style="68" customWidth="1"/>
    <col min="16147" max="16147" width="15.28125" style="68" customWidth="1"/>
    <col min="16148" max="16148" width="10.8515625" style="68" customWidth="1"/>
    <col min="16149" max="16149" width="10.28125" style="68" customWidth="1"/>
    <col min="16150" max="16150" width="9.7109375" style="68" customWidth="1"/>
    <col min="16151" max="16152" width="11.57421875" style="68" customWidth="1"/>
    <col min="16153" max="16153" width="8.57421875" style="68" customWidth="1"/>
    <col min="16154" max="16154" width="10.7109375" style="68" customWidth="1"/>
    <col min="16155" max="16155" width="2.57421875" style="68" customWidth="1"/>
    <col min="16156" max="16156" width="15.28125" style="68" customWidth="1"/>
    <col min="16157" max="16157" width="10.8515625" style="68" customWidth="1"/>
    <col min="16158" max="16158" width="10.28125" style="68" customWidth="1"/>
    <col min="16159" max="16159" width="9.7109375" style="68" customWidth="1"/>
    <col min="16160" max="16161" width="11.57421875" style="68" customWidth="1"/>
    <col min="16162" max="16162" width="8.57421875" style="68" customWidth="1"/>
    <col min="16163" max="16163" width="10.7109375" style="68" customWidth="1"/>
    <col min="16164" max="16384" width="9.140625" style="68" customWidth="1"/>
  </cols>
  <sheetData>
    <row r="1" spans="1:18" ht="16.5" thickBot="1">
      <c r="A1" s="450" t="s">
        <v>219</v>
      </c>
      <c r="B1" s="451"/>
      <c r="C1" s="451"/>
      <c r="D1" s="451"/>
      <c r="E1" s="451"/>
      <c r="F1" s="451"/>
      <c r="G1" s="451"/>
      <c r="H1" s="451"/>
      <c r="I1" s="451"/>
      <c r="J1" s="451"/>
      <c r="K1" s="451"/>
      <c r="L1" s="451"/>
      <c r="M1" s="451"/>
      <c r="N1" s="451"/>
      <c r="O1" s="451"/>
      <c r="P1" s="451"/>
      <c r="Q1" s="451"/>
      <c r="R1" s="67"/>
    </row>
    <row r="2" spans="1:18" ht="16.5" thickBot="1">
      <c r="A2" s="71"/>
      <c r="B2" s="72" t="s">
        <v>37</v>
      </c>
      <c r="C2" s="73"/>
      <c r="D2" s="73"/>
      <c r="E2" s="73"/>
      <c r="F2" s="73"/>
      <c r="G2" s="73"/>
      <c r="H2" s="73"/>
      <c r="I2" s="73"/>
      <c r="J2" s="74"/>
      <c r="K2" s="74"/>
      <c r="L2" s="74"/>
      <c r="M2" s="75"/>
      <c r="N2" s="76"/>
      <c r="O2" s="76"/>
      <c r="P2" s="452" t="s">
        <v>38</v>
      </c>
      <c r="Q2" s="453"/>
      <c r="R2" s="67"/>
    </row>
    <row r="3" spans="1:35" s="83" customFormat="1" ht="13.5" thickBot="1">
      <c r="A3" s="77"/>
      <c r="B3" s="78" t="s">
        <v>39</v>
      </c>
      <c r="C3" s="79"/>
      <c r="D3" s="80" t="s">
        <v>40</v>
      </c>
      <c r="E3" s="81"/>
      <c r="F3" s="82" t="s">
        <v>41</v>
      </c>
      <c r="G3" s="79"/>
      <c r="H3" s="80" t="s">
        <v>42</v>
      </c>
      <c r="I3" s="81"/>
      <c r="J3" s="82" t="s">
        <v>43</v>
      </c>
      <c r="K3" s="79"/>
      <c r="L3" s="456" t="s">
        <v>44</v>
      </c>
      <c r="M3" s="457"/>
      <c r="N3" s="456" t="s">
        <v>45</v>
      </c>
      <c r="O3" s="457"/>
      <c r="P3" s="454"/>
      <c r="Q3" s="455"/>
      <c r="R3" s="67"/>
      <c r="T3" s="84"/>
      <c r="U3" s="84"/>
      <c r="V3" s="84"/>
      <c r="W3" s="84"/>
      <c r="X3" s="84"/>
      <c r="Y3" s="84"/>
      <c r="Z3" s="84"/>
      <c r="AC3" s="85"/>
      <c r="AD3" s="85"/>
      <c r="AE3" s="85"/>
      <c r="AF3" s="85"/>
      <c r="AG3" s="85"/>
      <c r="AH3" s="85"/>
      <c r="AI3" s="85"/>
    </row>
    <row r="4" spans="1:35" ht="27" thickBot="1">
      <c r="A4" s="86" t="s">
        <v>46</v>
      </c>
      <c r="B4" s="87" t="s">
        <v>47</v>
      </c>
      <c r="C4" s="88" t="s">
        <v>48</v>
      </c>
      <c r="D4" s="89" t="s">
        <v>47</v>
      </c>
      <c r="E4" s="88" t="s">
        <v>48</v>
      </c>
      <c r="F4" s="89" t="s">
        <v>47</v>
      </c>
      <c r="G4" s="88" t="s">
        <v>48</v>
      </c>
      <c r="H4" s="89" t="s">
        <v>47</v>
      </c>
      <c r="I4" s="88" t="s">
        <v>48</v>
      </c>
      <c r="J4" s="89" t="s">
        <v>47</v>
      </c>
      <c r="K4" s="88" t="s">
        <v>48</v>
      </c>
      <c r="L4" s="89" t="s">
        <v>47</v>
      </c>
      <c r="M4" s="88" t="s">
        <v>48</v>
      </c>
      <c r="N4" s="89" t="s">
        <v>47</v>
      </c>
      <c r="O4" s="90" t="s">
        <v>48</v>
      </c>
      <c r="P4" s="89" t="s">
        <v>47</v>
      </c>
      <c r="Q4" s="88" t="s">
        <v>48</v>
      </c>
      <c r="R4" s="91"/>
      <c r="S4" s="92" t="s">
        <v>49</v>
      </c>
      <c r="T4" s="92"/>
      <c r="U4" s="92"/>
      <c r="V4" s="92"/>
      <c r="W4" s="92"/>
      <c r="X4" s="92"/>
      <c r="Y4" s="92"/>
      <c r="Z4" s="92"/>
      <c r="AB4" s="92" t="s">
        <v>50</v>
      </c>
      <c r="AC4" s="92"/>
      <c r="AD4" s="92"/>
      <c r="AE4" s="92"/>
      <c r="AF4" s="92"/>
      <c r="AG4" s="92"/>
      <c r="AH4" s="92"/>
      <c r="AI4" s="92"/>
    </row>
    <row r="5" spans="1:35" ht="18.75" customHeight="1" thickBot="1" thickTop="1">
      <c r="A5" s="93" t="s">
        <v>51</v>
      </c>
      <c r="B5" s="94"/>
      <c r="C5" s="93"/>
      <c r="D5" s="93"/>
      <c r="E5" s="93"/>
      <c r="F5" s="93"/>
      <c r="G5" s="93"/>
      <c r="H5" s="93"/>
      <c r="I5" s="93"/>
      <c r="J5" s="93"/>
      <c r="K5" s="93"/>
      <c r="L5" s="93"/>
      <c r="M5" s="93"/>
      <c r="N5" s="93"/>
      <c r="O5" s="95"/>
      <c r="P5" s="96"/>
      <c r="Q5" s="96"/>
      <c r="S5" s="97"/>
      <c r="T5" s="98" t="s">
        <v>39</v>
      </c>
      <c r="U5" s="98" t="s">
        <v>40</v>
      </c>
      <c r="V5" s="98" t="s">
        <v>41</v>
      </c>
      <c r="W5" s="98" t="s">
        <v>42</v>
      </c>
      <c r="X5" s="98" t="s">
        <v>43</v>
      </c>
      <c r="Y5" s="98" t="s">
        <v>44</v>
      </c>
      <c r="Z5" s="99" t="s">
        <v>52</v>
      </c>
      <c r="AB5" s="97"/>
      <c r="AC5" s="100" t="s">
        <v>39</v>
      </c>
      <c r="AD5" s="100" t="s">
        <v>40</v>
      </c>
      <c r="AE5" s="100" t="s">
        <v>41</v>
      </c>
      <c r="AF5" s="100" t="s">
        <v>42</v>
      </c>
      <c r="AG5" s="100" t="s">
        <v>43</v>
      </c>
      <c r="AH5" s="100" t="s">
        <v>44</v>
      </c>
      <c r="AI5" s="101" t="s">
        <v>52</v>
      </c>
    </row>
    <row r="6" spans="1:35" ht="15">
      <c r="A6" s="102" t="s">
        <v>53</v>
      </c>
      <c r="B6" s="103">
        <v>623100</v>
      </c>
      <c r="C6" s="104">
        <v>81</v>
      </c>
      <c r="D6" s="105">
        <v>782009</v>
      </c>
      <c r="E6" s="106">
        <v>127</v>
      </c>
      <c r="F6" s="107">
        <v>472511</v>
      </c>
      <c r="G6" s="108">
        <v>102</v>
      </c>
      <c r="H6" s="109">
        <v>192887</v>
      </c>
      <c r="I6" s="110">
        <v>46</v>
      </c>
      <c r="J6" s="109"/>
      <c r="K6" s="110"/>
      <c r="L6" s="109"/>
      <c r="M6" s="110"/>
      <c r="N6" s="111">
        <f>B6+D6+F6+H6+J6+L6</f>
        <v>2070507</v>
      </c>
      <c r="O6" s="112">
        <f>C6+E6+G6+I6+K6+M6</f>
        <v>356</v>
      </c>
      <c r="P6" s="113"/>
      <c r="Q6" s="114"/>
      <c r="S6" s="115" t="s">
        <v>53</v>
      </c>
      <c r="T6" s="116">
        <f>IF((Section1!$C$17+Section1!$H$17)=0,"",B6/(Section1!$C$17+Section1!$H$17))</f>
        <v>0.07947813566819543</v>
      </c>
      <c r="U6" s="116">
        <f>IF((Section1!$C$18+Section1!$H$18)=0,"",D6/(Section1!$C$18+Section1!$H$18))</f>
        <v>0.07871801438006552</v>
      </c>
      <c r="V6" s="116">
        <f>IF((Section1!$C$19+Section1!$H$19)=0,"",F6/(Section1!$C$19+Section1!$H$19))</f>
        <v>0.07475526723634392</v>
      </c>
      <c r="W6" s="116">
        <f>IF((Section1!$C$20+Section1!$H$20)=0,"",H6/(Section1!$C$20+Section1!$H$20))</f>
        <v>0.07304773493208451</v>
      </c>
      <c r="X6" s="116" t="str">
        <f>IF((Section1!$C$21+Section1!$H$21)=0,"0.00%",J6/(Section1!$C$21+Section1!$H$21))</f>
        <v>0.00%</v>
      </c>
      <c r="Y6" s="116" t="str">
        <f>IF((Section1!$C$22+Section1!$H$22)=0,"",L6/(Section1!$C$22+Section1!$H$22))</f>
        <v/>
      </c>
      <c r="Z6" s="117">
        <f>IF((Section1!$C$23+Section1!$H$23)=0,0,(B6+D6+F6+H6+J6+L6)/(Section1!$C$23+Section1!$H$23))</f>
        <v>0.07744401430111754</v>
      </c>
      <c r="AB6" s="115" t="s">
        <v>53</v>
      </c>
      <c r="AC6" s="118">
        <f>IF(B6=0,IF(C6=0,"","CHECK"),IF(C6=0,"CHECK",B6/C6))</f>
        <v>7692.592592592592</v>
      </c>
      <c r="AD6" s="118">
        <f>IF(D6=0,IF(E6=0,"","CHECK"),IF(E6=0,"CHECK",D6/E6))</f>
        <v>6157.5511811023625</v>
      </c>
      <c r="AE6" s="118">
        <f>IF(F6=0,IF(G6=0,"","CHECK"),IF(G6=0,"CHECK",F6/G6))</f>
        <v>4632.4607843137255</v>
      </c>
      <c r="AF6" s="118">
        <f>IF(H6=0,IF(I6=0,"","CHECK"),IF(I6=0,"CHECK",H6/I6))</f>
        <v>4193.195652173913</v>
      </c>
      <c r="AG6" s="118" t="str">
        <f>IF(J6=0,IF(K6=0,"","CHECK"),IF(K6=0,"CHECK",J6/K6))</f>
        <v/>
      </c>
      <c r="AH6" s="118" t="str">
        <f>IF(L6=0,IF(M6=0,"","CHECK"),IF(M6=0,"CHECK",L6/M6))</f>
        <v/>
      </c>
      <c r="AI6" s="119">
        <f>IF((B6+D6+F6+H6+J6+L6)=0,IF((C6+E6+G6+I6+K6+M6)=0,"","CHECK"),IF((C6+E6+G6+I6+K6+M6)=0,"CHECK",(B6+D6+F6+H6+J6+L6)/(C6+E6+G6+I6+K6+M6)))</f>
        <v>5816.0308988764045</v>
      </c>
    </row>
    <row r="7" spans="1:35" ht="15">
      <c r="A7" s="120" t="s">
        <v>54</v>
      </c>
      <c r="B7" s="121">
        <v>996382</v>
      </c>
      <c r="C7" s="122">
        <v>80</v>
      </c>
      <c r="D7" s="121">
        <v>1406401</v>
      </c>
      <c r="E7" s="123">
        <v>121</v>
      </c>
      <c r="F7" s="124">
        <v>966153</v>
      </c>
      <c r="G7" s="122">
        <v>87</v>
      </c>
      <c r="H7" s="125">
        <v>412333</v>
      </c>
      <c r="I7" s="123">
        <v>37</v>
      </c>
      <c r="J7" s="125"/>
      <c r="K7" s="123"/>
      <c r="L7" s="125"/>
      <c r="M7" s="123"/>
      <c r="N7" s="111">
        <f>B7+D7+F7+H7+J7+L7</f>
        <v>3781269</v>
      </c>
      <c r="O7" s="112">
        <f aca="true" t="shared" si="0" ref="O7:O16">C7+E7+G7+I7+K7+M7</f>
        <v>325</v>
      </c>
      <c r="P7" s="126"/>
      <c r="Q7" s="123"/>
      <c r="S7" s="115" t="s">
        <v>54</v>
      </c>
      <c r="T7" s="116">
        <f>IF((Section1!$C$17+Section1!$H$17)=0,"",B7/(Section1!$C$17+Section1!$H$17))</f>
        <v>0.12709129156371032</v>
      </c>
      <c r="U7" s="116">
        <f>IF((Section1!$C$18+Section1!$H$18)=0,"",D7/(Section1!$C$18+Section1!$H$18))</f>
        <v>0.14157010231613515</v>
      </c>
      <c r="V7" s="116">
        <f>IF((Section1!$C$19+Section1!$H$19)=0,"",F7/(Section1!$C$19+Section1!$H$19))</f>
        <v>0.15285363876437877</v>
      </c>
      <c r="W7" s="116">
        <f>IF((Section1!$C$20+Section1!$H$20)=0,"",H7/(Section1!$C$20+Section1!$H$20))</f>
        <v>0.15615355979278644</v>
      </c>
      <c r="X7" s="116" t="str">
        <f>IF((Section1!$C$21+Section1!$H$21)=0,"0.00%",J7/(Section1!$C$21+Section1!$H$21))</f>
        <v>0.00%</v>
      </c>
      <c r="Y7" s="116" t="str">
        <f>IF((Section1!$C$22+Section1!$H$22)=0,"",L7/(Section1!$C$22+Section1!$H$22))</f>
        <v/>
      </c>
      <c r="Z7" s="117">
        <f>IF((Section1!$C$23+Section1!$H$23)=0,0,(B7+D7+F7+H7+J7+L7)/(Section1!$C$23+Section1!$H$23))</f>
        <v>0.14143234024921067</v>
      </c>
      <c r="AB7" s="115" t="s">
        <v>54</v>
      </c>
      <c r="AC7" s="118">
        <f aca="true" t="shared" si="1" ref="AC7:AC43">IF(B7=0,IF(C7=0,"","CHECK"),IF(C7=0,"CHECK",B7/C7))</f>
        <v>12454.775</v>
      </c>
      <c r="AD7" s="118">
        <f aca="true" t="shared" si="2" ref="AD7:AD43">IF(D7=0,IF(E7=0,"","CHECK"),IF(E7=0,"CHECK",D7/E7))</f>
        <v>11623.148760330578</v>
      </c>
      <c r="AE7" s="118">
        <f aca="true" t="shared" si="3" ref="AE7:AE43">IF(F7=0,IF(G7=0,"","CHECK"),IF(G7=0,"CHECK",F7/G7))</f>
        <v>11105.206896551725</v>
      </c>
      <c r="AF7" s="118">
        <f aca="true" t="shared" si="4" ref="AF7:AF43">IF(H7=0,IF(I7=0,"","CHECK"),IF(I7=0,"CHECK",H7/I7))</f>
        <v>11144.135135135135</v>
      </c>
      <c r="AG7" s="118" t="str">
        <f aca="true" t="shared" si="5" ref="AG7:AG43">IF(J7=0,IF(K7=0,"","CHECK"),IF(K7=0,"CHECK",J7/K7))</f>
        <v/>
      </c>
      <c r="AH7" s="118" t="str">
        <f aca="true" t="shared" si="6" ref="AH7:AH43">IF(L7=0,IF(M7=0,"","CHECK"),IF(M7=0,"CHECK",L7/M7))</f>
        <v/>
      </c>
      <c r="AI7" s="119">
        <f aca="true" t="shared" si="7" ref="AI7:AI43">IF((B7+D7+F7+H7+J7+L7)=0,IF((C7+E7+G7+I7+K7+M7)=0,"","CHECK"),IF((C7+E7+G7+I7+K7+M7)=0,"CHECK",(B7+D7+F7+H7+J7+L7)/(C7+E7+G7+I7+K7+M7)))</f>
        <v>11634.673846153846</v>
      </c>
    </row>
    <row r="8" spans="1:35" ht="15">
      <c r="A8" s="120" t="s">
        <v>55</v>
      </c>
      <c r="B8" s="121"/>
      <c r="C8" s="122"/>
      <c r="D8" s="121"/>
      <c r="E8" s="123"/>
      <c r="F8" s="124"/>
      <c r="G8" s="122"/>
      <c r="H8" s="125"/>
      <c r="I8" s="123"/>
      <c r="J8" s="125"/>
      <c r="K8" s="123"/>
      <c r="L8" s="125"/>
      <c r="M8" s="123"/>
      <c r="N8" s="127">
        <f>B8+D8+F8+H8+J8+L8</f>
        <v>0</v>
      </c>
      <c r="O8" s="112">
        <f t="shared" si="0"/>
        <v>0</v>
      </c>
      <c r="P8" s="126"/>
      <c r="Q8" s="123"/>
      <c r="S8" s="115" t="s">
        <v>55</v>
      </c>
      <c r="T8" s="116">
        <f>IF((Section1!$C$17+Section1!$H$17)=0,"",B8/(Section1!$C$17+Section1!$H$17))</f>
        <v>0</v>
      </c>
      <c r="U8" s="116">
        <f>IF((Section1!$C$18+Section1!$H$18)=0,"",D8/(Section1!$C$18+Section1!$H$18))</f>
        <v>0</v>
      </c>
      <c r="V8" s="116">
        <f>IF((Section1!$C$19+Section1!$H$19)=0,"",F8/(Section1!$C$19+Section1!$H$19))</f>
        <v>0</v>
      </c>
      <c r="W8" s="116">
        <f>IF((Section1!$C$20+Section1!$H$20)=0,"",H8/(Section1!$C$20+Section1!$H$20))</f>
        <v>0</v>
      </c>
      <c r="X8" s="116" t="str">
        <f>IF((Section1!$C$21+Section1!$H$21)=0,"0.00%",J8/(Section1!$C$21+Section1!$H$21))</f>
        <v>0.00%</v>
      </c>
      <c r="Y8" s="116" t="str">
        <f>IF((Section1!$C$22+Section1!$H$22)=0,"",L8/(Section1!$C$22+Section1!$H$22))</f>
        <v/>
      </c>
      <c r="Z8" s="117">
        <f>IF((Section1!$C$23+Section1!$H$23)=0,0,(B8+D8+F8+H8+J8+L8)/(Section1!$C$23+Section1!$H$23))</f>
        <v>0</v>
      </c>
      <c r="AB8" s="115" t="s">
        <v>55</v>
      </c>
      <c r="AC8" s="118" t="str">
        <f t="shared" si="1"/>
        <v/>
      </c>
      <c r="AD8" s="118" t="str">
        <f>IF(D8=0,IF(E8=0,"","CHECK"),IF(E8=0,"CHECK",D8/E8))</f>
        <v/>
      </c>
      <c r="AE8" s="118" t="str">
        <f>IF(F8=0,IF(G8=0,"","CHECK"),IF(G8=0,"CHECK",F8/G8))</f>
        <v/>
      </c>
      <c r="AF8" s="118" t="str">
        <f>IF(H8=0,IF(I8=0,"","CHECK"),IF(I8=0,"CHECK",H8/I8))</f>
        <v/>
      </c>
      <c r="AG8" s="118" t="str">
        <f>IF(J8=0,IF(K8=0,"","CHECK"),IF(K8=0,"CHECK",J8/K8))</f>
        <v/>
      </c>
      <c r="AH8" s="118" t="str">
        <f>IF(L8=0,IF(M8=0,"","CHECK"),IF(M8=0,"CHECK",L8/M8))</f>
        <v/>
      </c>
      <c r="AI8" s="119" t="str">
        <f>IF((B8+D8+F8+H8+J8+L8)=0,IF((C8+E8+G8+I8+K8+M8)=0,"","CHECK"),IF((C8+E8+G8+I8+K8+M8)=0,"CHECK",(B8+D8+F8+H8+J8+L8)/(C8+E8+G8+I8+K8+M8)))</f>
        <v/>
      </c>
    </row>
    <row r="9" spans="1:35" ht="28.15" customHeight="1">
      <c r="A9" s="128" t="s">
        <v>56</v>
      </c>
      <c r="B9" s="121"/>
      <c r="C9" s="122"/>
      <c r="D9" s="121"/>
      <c r="E9" s="123"/>
      <c r="F9" s="124"/>
      <c r="G9" s="122"/>
      <c r="H9" s="125"/>
      <c r="I9" s="123"/>
      <c r="J9" s="125"/>
      <c r="K9" s="123"/>
      <c r="L9" s="125"/>
      <c r="M9" s="123"/>
      <c r="N9" s="127">
        <f aca="true" t="shared" si="8" ref="N9:N16">B9+D9+F9+H9+J9+L9</f>
        <v>0</v>
      </c>
      <c r="O9" s="112">
        <f t="shared" si="0"/>
        <v>0</v>
      </c>
      <c r="P9" s="126"/>
      <c r="Q9" s="123"/>
      <c r="S9" s="129" t="s">
        <v>57</v>
      </c>
      <c r="T9" s="116">
        <f>IF((Section1!$C$17+Section1!$H$17)=0,"",B9/(Section1!$C$17+Section1!$H$17))</f>
        <v>0</v>
      </c>
      <c r="U9" s="116">
        <f>IF((Section1!$C$18+Section1!$H$18)=0,"",D9/(Section1!$C$18+Section1!$H$18))</f>
        <v>0</v>
      </c>
      <c r="V9" s="116">
        <f>IF((Section1!$C$19+Section1!$H$19)=0,"",F9/(Section1!$C$19+Section1!$H$19))</f>
        <v>0</v>
      </c>
      <c r="W9" s="116">
        <f>IF((Section1!$C$20+Section1!$H$20)=0,"",H9/(Section1!$C$20+Section1!$H$20))</f>
        <v>0</v>
      </c>
      <c r="X9" s="116" t="str">
        <f>IF((Section1!$C$21+Section1!$H$21)=0,"0.00%",J9/(Section1!$C$21+Section1!$H$21))</f>
        <v>0.00%</v>
      </c>
      <c r="Y9" s="116" t="str">
        <f>IF((Section1!$C$22+Section1!$H$22)=0,"",L9/(Section1!$C$22+Section1!$H$22))</f>
        <v/>
      </c>
      <c r="Z9" s="117">
        <f>IF((Section1!$C$23+Section1!$H$23)=0,0,(B9+D9+F9+H9+J9+L9)/(Section1!$C$23+Section1!$H$23))</f>
        <v>0</v>
      </c>
      <c r="AB9" s="129" t="s">
        <v>57</v>
      </c>
      <c r="AC9" s="118" t="str">
        <f t="shared" si="1"/>
        <v/>
      </c>
      <c r="AD9" s="118" t="str">
        <f t="shared" si="2"/>
        <v/>
      </c>
      <c r="AE9" s="118" t="str">
        <f t="shared" si="3"/>
        <v/>
      </c>
      <c r="AF9" s="118" t="str">
        <f t="shared" si="4"/>
        <v/>
      </c>
      <c r="AG9" s="118" t="str">
        <f t="shared" si="5"/>
        <v/>
      </c>
      <c r="AH9" s="118" t="str">
        <f t="shared" si="6"/>
        <v/>
      </c>
      <c r="AI9" s="119" t="str">
        <f t="shared" si="7"/>
        <v/>
      </c>
    </row>
    <row r="10" spans="1:35" ht="15">
      <c r="A10" s="120" t="s">
        <v>58</v>
      </c>
      <c r="B10" s="121"/>
      <c r="C10" s="122"/>
      <c r="D10" s="121"/>
      <c r="E10" s="123"/>
      <c r="F10" s="124"/>
      <c r="G10" s="122"/>
      <c r="H10" s="125"/>
      <c r="I10" s="123"/>
      <c r="J10" s="125"/>
      <c r="K10" s="123"/>
      <c r="L10" s="125"/>
      <c r="M10" s="123"/>
      <c r="N10" s="127">
        <f t="shared" si="8"/>
        <v>0</v>
      </c>
      <c r="O10" s="112">
        <f t="shared" si="0"/>
        <v>0</v>
      </c>
      <c r="P10" s="126"/>
      <c r="Q10" s="123"/>
      <c r="S10" s="115" t="s">
        <v>58</v>
      </c>
      <c r="T10" s="116">
        <f>IF((Section1!$C$17+Section1!$H$17)=0,"",B10/(Section1!$C$17+Section1!$H$17))</f>
        <v>0</v>
      </c>
      <c r="U10" s="116">
        <f>IF((Section1!$C$18+Section1!$H$18)=0,"",D10/(Section1!$C$18+Section1!$H$18))</f>
        <v>0</v>
      </c>
      <c r="V10" s="116">
        <f>IF((Section1!$C$19+Section1!$H$19)=0,"",F10/(Section1!$C$19+Section1!$H$19))</f>
        <v>0</v>
      </c>
      <c r="W10" s="116">
        <f>IF((Section1!$C$20+Section1!$H$20)=0,"",H10/(Section1!$C$20+Section1!$H$20))</f>
        <v>0</v>
      </c>
      <c r="X10" s="116" t="str">
        <f>IF((Section1!$C$21+Section1!$H$21)=0,"0.00%",J10/(Section1!$C$21+Section1!$H$21))</f>
        <v>0.00%</v>
      </c>
      <c r="Y10" s="116" t="str">
        <f>IF((Section1!$C$22+Section1!$H$22)=0,"",L10/(Section1!$C$22+Section1!$H$22))</f>
        <v/>
      </c>
      <c r="Z10" s="117">
        <f>IF((Section1!$C$23+Section1!$H$23)=0,0,(B10+D10+F10+H10+J10+L10)/(Section1!$C$23+Section1!$H$23))</f>
        <v>0</v>
      </c>
      <c r="AB10" s="115" t="s">
        <v>58</v>
      </c>
      <c r="AC10" s="118" t="str">
        <f t="shared" si="1"/>
        <v/>
      </c>
      <c r="AD10" s="118" t="str">
        <f t="shared" si="2"/>
        <v/>
      </c>
      <c r="AE10" s="118" t="str">
        <f t="shared" si="3"/>
        <v/>
      </c>
      <c r="AF10" s="118" t="str">
        <f t="shared" si="4"/>
        <v/>
      </c>
      <c r="AG10" s="118" t="str">
        <f t="shared" si="5"/>
        <v/>
      </c>
      <c r="AH10" s="118" t="str">
        <f t="shared" si="6"/>
        <v/>
      </c>
      <c r="AI10" s="119" t="str">
        <f t="shared" si="7"/>
        <v/>
      </c>
    </row>
    <row r="11" spans="1:35" ht="15">
      <c r="A11" s="120" t="s">
        <v>59</v>
      </c>
      <c r="B11" s="121"/>
      <c r="C11" s="122"/>
      <c r="D11" s="105"/>
      <c r="E11" s="106"/>
      <c r="F11" s="107"/>
      <c r="G11" s="108"/>
      <c r="H11" s="125"/>
      <c r="I11" s="123"/>
      <c r="J11" s="125"/>
      <c r="K11" s="123"/>
      <c r="L11" s="125"/>
      <c r="M11" s="123"/>
      <c r="N11" s="127">
        <f t="shared" si="8"/>
        <v>0</v>
      </c>
      <c r="O11" s="112">
        <f t="shared" si="0"/>
        <v>0</v>
      </c>
      <c r="P11" s="130"/>
      <c r="Q11" s="106"/>
      <c r="S11" s="131" t="s">
        <v>59</v>
      </c>
      <c r="T11" s="116">
        <f>IF((Section1!$C$17+Section1!$H$17)=0,"",B11/(Section1!$C$17+Section1!$H$17))</f>
        <v>0</v>
      </c>
      <c r="U11" s="116">
        <f>IF((Section1!$C$18+Section1!$H$18)=0,"",D11/(Section1!$C$18+Section1!$H$18))</f>
        <v>0</v>
      </c>
      <c r="V11" s="116">
        <f>IF((Section1!$C$19+Section1!$H$19)=0,"",F11/(Section1!$C$19+Section1!$H$19))</f>
        <v>0</v>
      </c>
      <c r="W11" s="116">
        <f>IF((Section1!$C$20+Section1!$H$20)=0,"",H11/(Section1!$C$20+Section1!$H$20))</f>
        <v>0</v>
      </c>
      <c r="X11" s="116" t="str">
        <f>IF((Section1!$C$21+Section1!$H$21)=0,"0.00%",J11/(Section1!$C$21+Section1!$H$21))</f>
        <v>0.00%</v>
      </c>
      <c r="Y11" s="116" t="str">
        <f>IF((Section1!$C$22+Section1!$H$22)=0,"",L11/(Section1!$C$22+Section1!$H$22))</f>
        <v/>
      </c>
      <c r="Z11" s="117">
        <f>IF((Section1!$C$23+Section1!$H$23)=0,0,(B11+D11+F11+H11+J11+L11)/(Section1!$C$23+Section1!$H$23))</f>
        <v>0</v>
      </c>
      <c r="AB11" s="131" t="s">
        <v>59</v>
      </c>
      <c r="AC11" s="118" t="str">
        <f t="shared" si="1"/>
        <v/>
      </c>
      <c r="AD11" s="118" t="str">
        <f t="shared" si="2"/>
        <v/>
      </c>
      <c r="AE11" s="118" t="str">
        <f t="shared" si="3"/>
        <v/>
      </c>
      <c r="AF11" s="118" t="str">
        <f t="shared" si="4"/>
        <v/>
      </c>
      <c r="AG11" s="118" t="str">
        <f t="shared" si="5"/>
        <v/>
      </c>
      <c r="AH11" s="118" t="str">
        <f t="shared" si="6"/>
        <v/>
      </c>
      <c r="AI11" s="119" t="str">
        <f t="shared" si="7"/>
        <v/>
      </c>
    </row>
    <row r="12" spans="1:35" ht="15">
      <c r="A12" s="120" t="s">
        <v>60</v>
      </c>
      <c r="B12" s="121">
        <v>565209</v>
      </c>
      <c r="C12" s="122">
        <v>81</v>
      </c>
      <c r="D12" s="121">
        <v>756181</v>
      </c>
      <c r="E12" s="123">
        <v>127</v>
      </c>
      <c r="F12" s="124">
        <v>482721</v>
      </c>
      <c r="G12" s="122">
        <v>102</v>
      </c>
      <c r="H12" s="125">
        <v>202003</v>
      </c>
      <c r="I12" s="123">
        <v>46</v>
      </c>
      <c r="J12" s="125"/>
      <c r="K12" s="123"/>
      <c r="L12" s="125"/>
      <c r="M12" s="123"/>
      <c r="N12" s="127">
        <f t="shared" si="8"/>
        <v>2006114</v>
      </c>
      <c r="O12" s="112">
        <f t="shared" si="0"/>
        <v>356</v>
      </c>
      <c r="P12" s="126"/>
      <c r="Q12" s="123"/>
      <c r="S12" s="131" t="s">
        <v>60</v>
      </c>
      <c r="T12" s="116">
        <f>IF((Section1!$C$17+Section1!$H$17)=0,"",B12/(Section1!$C$17+Section1!$H$17))</f>
        <v>0.07209397782520474</v>
      </c>
      <c r="U12" s="116">
        <f>IF((Section1!$C$18+Section1!$H$18)=0,"",D12/(Section1!$C$18+Section1!$H$18))</f>
        <v>0.0761181352541113</v>
      </c>
      <c r="V12" s="116">
        <f>IF((Section1!$C$19+Section1!$H$19)=0,"",F12/(Section1!$C$19+Section1!$H$19))</f>
        <v>0.07637057625239449</v>
      </c>
      <c r="W12" s="116">
        <f>IF((Section1!$C$20+Section1!$H$20)=0,"",H12/(Section1!$C$20+Section1!$H$20))</f>
        <v>0.07650003162206818</v>
      </c>
      <c r="X12" s="116" t="str">
        <f>IF((Section1!$C$21+Section1!$H$21)=0,"0.00%",J12/(Section1!$C$21+Section1!$H$21))</f>
        <v>0.00%</v>
      </c>
      <c r="Y12" s="116" t="str">
        <f>IF((Section1!$C$22+Section1!$H$22)=0,"",L12/(Section1!$C$22+Section1!$H$22))</f>
        <v/>
      </c>
      <c r="Z12" s="117">
        <f>IF((Section1!$C$23+Section1!$H$23)=0,0,(B12+D12+F12+H12+J12+L12)/(Section1!$C$23+Section1!$H$23))</f>
        <v>0.07503549676754154</v>
      </c>
      <c r="AB12" s="131" t="s">
        <v>60</v>
      </c>
      <c r="AC12" s="118">
        <f t="shared" si="1"/>
        <v>6977.888888888889</v>
      </c>
      <c r="AD12" s="118">
        <f t="shared" si="2"/>
        <v>5954.181102362205</v>
      </c>
      <c r="AE12" s="118">
        <f t="shared" si="3"/>
        <v>4732.558823529412</v>
      </c>
      <c r="AF12" s="118">
        <f t="shared" si="4"/>
        <v>4391.369565217391</v>
      </c>
      <c r="AG12" s="118" t="str">
        <f t="shared" si="5"/>
        <v/>
      </c>
      <c r="AH12" s="118" t="str">
        <f t="shared" si="6"/>
        <v/>
      </c>
      <c r="AI12" s="119">
        <f t="shared" si="7"/>
        <v>5635.151685393258</v>
      </c>
    </row>
    <row r="13" spans="1:35" ht="15">
      <c r="A13" s="120" t="s">
        <v>61</v>
      </c>
      <c r="B13" s="121">
        <v>47039</v>
      </c>
      <c r="C13" s="122">
        <v>81</v>
      </c>
      <c r="D13" s="125">
        <v>59606</v>
      </c>
      <c r="E13" s="123">
        <v>127</v>
      </c>
      <c r="F13" s="124">
        <v>37925</v>
      </c>
      <c r="G13" s="122">
        <v>102</v>
      </c>
      <c r="H13" s="125">
        <v>15843</v>
      </c>
      <c r="I13" s="123">
        <v>46</v>
      </c>
      <c r="J13" s="125"/>
      <c r="K13" s="123"/>
      <c r="L13" s="125"/>
      <c r="M13" s="123"/>
      <c r="N13" s="127">
        <f t="shared" si="8"/>
        <v>160413</v>
      </c>
      <c r="O13" s="112">
        <f t="shared" si="0"/>
        <v>356</v>
      </c>
      <c r="P13" s="126"/>
      <c r="Q13" s="123"/>
      <c r="S13" s="131" t="s">
        <v>61</v>
      </c>
      <c r="T13" s="116">
        <f>IF((Section1!$C$17+Section1!$H$17)=0,"",B13/(Section1!$C$17+Section1!$H$17))</f>
        <v>0.005999955101422315</v>
      </c>
      <c r="U13" s="116">
        <f>IF((Section1!$C$18+Section1!$H$18)=0,"",D13/(Section1!$C$18+Section1!$H$18))</f>
        <v>0.006000015300512124</v>
      </c>
      <c r="V13" s="116">
        <f>IF((Section1!$C$19+Section1!$H$19)=0,"",F13/(Section1!$C$19+Section1!$H$19))</f>
        <v>0.006000058220736328</v>
      </c>
      <c r="W13" s="116">
        <f>IF((Section1!$C$20+Section1!$H$20)=0,"",H13/(Section1!$C$20+Section1!$H$20))</f>
        <v>0.0059998613930903315</v>
      </c>
      <c r="X13" s="116" t="str">
        <f>IF((Section1!$C$21+Section1!$H$21)=0,"0.00%",J13/(Section1!$C$21+Section1!$H$21))</f>
        <v>0.00%</v>
      </c>
      <c r="Y13" s="116" t="str">
        <f>IF((Section1!$C$22+Section1!$H$22)=0,"",L13/(Section1!$C$22+Section1!$H$22))</f>
        <v/>
      </c>
      <c r="Z13" s="117">
        <f>IF((Section1!$C$23+Section1!$H$23)=0,0,(B13+D13+F13+H13+J13+L13)/(Section1!$C$23+Section1!$H$23))</f>
        <v>0.005999992594125578</v>
      </c>
      <c r="AB13" s="131" t="s">
        <v>61</v>
      </c>
      <c r="AC13" s="118">
        <f t="shared" si="1"/>
        <v>580.7283950617284</v>
      </c>
      <c r="AD13" s="118">
        <f t="shared" si="2"/>
        <v>469.33858267716533</v>
      </c>
      <c r="AE13" s="118">
        <f t="shared" si="3"/>
        <v>371.8137254901961</v>
      </c>
      <c r="AF13" s="118">
        <f t="shared" si="4"/>
        <v>344.4130434782609</v>
      </c>
      <c r="AG13" s="118" t="str">
        <f t="shared" si="5"/>
        <v/>
      </c>
      <c r="AH13" s="118" t="str">
        <f t="shared" si="6"/>
        <v/>
      </c>
      <c r="AI13" s="119">
        <f t="shared" si="7"/>
        <v>450.59831460674155</v>
      </c>
    </row>
    <row r="14" spans="1:35" ht="15">
      <c r="A14" s="120" t="s">
        <v>62</v>
      </c>
      <c r="B14" s="121">
        <v>4455</v>
      </c>
      <c r="C14" s="122">
        <v>81</v>
      </c>
      <c r="D14" s="105">
        <v>6985</v>
      </c>
      <c r="E14" s="106">
        <v>127</v>
      </c>
      <c r="F14" s="107">
        <v>5462</v>
      </c>
      <c r="G14" s="108">
        <v>100</v>
      </c>
      <c r="H14" s="125">
        <v>2530</v>
      </c>
      <c r="I14" s="123">
        <v>46</v>
      </c>
      <c r="J14" s="125"/>
      <c r="K14" s="123"/>
      <c r="L14" s="125"/>
      <c r="M14" s="123"/>
      <c r="N14" s="127">
        <f t="shared" si="8"/>
        <v>19432</v>
      </c>
      <c r="O14" s="112">
        <f t="shared" si="0"/>
        <v>354</v>
      </c>
      <c r="P14" s="130"/>
      <c r="Q14" s="106"/>
      <c r="S14" s="131" t="s">
        <v>62</v>
      </c>
      <c r="T14" s="116">
        <f>IF((Section1!$C$17+Section1!$H$17)=0,"",B14/(Section1!$C$17+Section1!$H$17))</f>
        <v>0.0005682476238193078</v>
      </c>
      <c r="U14" s="116">
        <f>IF((Section1!$C$18+Section1!$H$18)=0,"",D14/(Section1!$C$18+Section1!$H$18))</f>
        <v>0.0007031189288675165</v>
      </c>
      <c r="V14" s="116">
        <f>IF((Section1!$C$19+Section1!$H$19)=0,"",F14/(Section1!$C$19+Section1!$H$19))</f>
        <v>0.000864134950604135</v>
      </c>
      <c r="W14" s="116">
        <f>IF((Section1!$C$20+Section1!$H$20)=0,"",H14/(Section1!$C$20+Section1!$H$20))</f>
        <v>0.0009581297307655457</v>
      </c>
      <c r="X14" s="116" t="str">
        <f>IF((Section1!$C$21+Section1!$H$21)=0,"0.00%",J14/(Section1!$C$21+Section1!$H$21))</f>
        <v>0.00%</v>
      </c>
      <c r="Y14" s="116" t="str">
        <f>IF((Section1!$C$22+Section1!$H$22)=0,"",L14/(Section1!$C$22+Section1!$H$22))</f>
        <v/>
      </c>
      <c r="Z14" s="117">
        <f>IF((Section1!$C$23+Section1!$H$23)=0,0,(B14+D14+F14+H14+J14+L14)/(Section1!$C$23+Section1!$H$23))</f>
        <v>0.000726822988716926</v>
      </c>
      <c r="AB14" s="131" t="s">
        <v>62</v>
      </c>
      <c r="AC14" s="118">
        <f t="shared" si="1"/>
        <v>55</v>
      </c>
      <c r="AD14" s="118">
        <f t="shared" si="2"/>
        <v>55</v>
      </c>
      <c r="AE14" s="118">
        <f t="shared" si="3"/>
        <v>54.62</v>
      </c>
      <c r="AF14" s="118">
        <f t="shared" si="4"/>
        <v>55</v>
      </c>
      <c r="AG14" s="118" t="str">
        <f t="shared" si="5"/>
        <v/>
      </c>
      <c r="AH14" s="118" t="str">
        <f t="shared" si="6"/>
        <v/>
      </c>
      <c r="AI14" s="119">
        <f t="shared" si="7"/>
        <v>54.89265536723164</v>
      </c>
    </row>
    <row r="15" spans="1:35" ht="15">
      <c r="A15" s="120" t="s">
        <v>63</v>
      </c>
      <c r="B15" s="121">
        <v>47039</v>
      </c>
      <c r="C15" s="122">
        <v>81</v>
      </c>
      <c r="D15" s="121">
        <v>59606</v>
      </c>
      <c r="E15" s="123">
        <v>127</v>
      </c>
      <c r="F15" s="124">
        <v>37925</v>
      </c>
      <c r="G15" s="122">
        <v>102</v>
      </c>
      <c r="H15" s="125">
        <v>15843</v>
      </c>
      <c r="I15" s="123">
        <v>46</v>
      </c>
      <c r="J15" s="125"/>
      <c r="K15" s="123"/>
      <c r="L15" s="125"/>
      <c r="M15" s="123"/>
      <c r="N15" s="127">
        <f t="shared" si="8"/>
        <v>160413</v>
      </c>
      <c r="O15" s="112">
        <f t="shared" si="0"/>
        <v>356</v>
      </c>
      <c r="P15" s="126"/>
      <c r="Q15" s="123"/>
      <c r="S15" s="131" t="s">
        <v>63</v>
      </c>
      <c r="T15" s="116">
        <f>IF((Section1!$C$17+Section1!$H$17)=0,"",B15/(Section1!$C$17+Section1!$H$17))</f>
        <v>0.005999955101422315</v>
      </c>
      <c r="U15" s="116">
        <f>IF((Section1!$C$18+Section1!$H$18)=0,"",D15/(Section1!$C$18+Section1!$H$18))</f>
        <v>0.006000015300512124</v>
      </c>
      <c r="V15" s="116">
        <f>IF((Section1!$C$19+Section1!$H$19)=0,"",F15/(Section1!$C$19+Section1!$H$19))</f>
        <v>0.006000058220736328</v>
      </c>
      <c r="W15" s="116">
        <f>IF((Section1!$C$20+Section1!$H$20)=0,"",H15/(Section1!$C$20+Section1!$H$20))</f>
        <v>0.0059998613930903315</v>
      </c>
      <c r="X15" s="116" t="str">
        <f>IF((Section1!$C$21+Section1!$H$21)=0,"0.00%",J15/(Section1!$C$21+Section1!$H$21))</f>
        <v>0.00%</v>
      </c>
      <c r="Y15" s="116" t="str">
        <f>IF((Section1!$C$22+Section1!$H$22)=0,"",L15/(Section1!$C$22+Section1!$H$22))</f>
        <v/>
      </c>
      <c r="Z15" s="117">
        <f>IF((Section1!$C$23+Section1!$H$23)=0,0,(B15+D15+F15+H15+J15+L15)/(Section1!$C$23+Section1!$H$23))</f>
        <v>0.005999992594125578</v>
      </c>
      <c r="AB15" s="131" t="s">
        <v>63</v>
      </c>
      <c r="AC15" s="118">
        <f t="shared" si="1"/>
        <v>580.7283950617284</v>
      </c>
      <c r="AD15" s="118">
        <f t="shared" si="2"/>
        <v>469.33858267716533</v>
      </c>
      <c r="AE15" s="118">
        <f t="shared" si="3"/>
        <v>371.8137254901961</v>
      </c>
      <c r="AF15" s="118">
        <f t="shared" si="4"/>
        <v>344.4130434782609</v>
      </c>
      <c r="AG15" s="118" t="str">
        <f t="shared" si="5"/>
        <v/>
      </c>
      <c r="AH15" s="118" t="str">
        <f t="shared" si="6"/>
        <v/>
      </c>
      <c r="AI15" s="119">
        <f t="shared" si="7"/>
        <v>450.59831460674155</v>
      </c>
    </row>
    <row r="16" spans="1:35" ht="15.75" thickBot="1">
      <c r="A16" s="132" t="s">
        <v>64</v>
      </c>
      <c r="B16" s="133"/>
      <c r="C16" s="134"/>
      <c r="D16" s="135"/>
      <c r="E16" s="136"/>
      <c r="F16" s="135"/>
      <c r="G16" s="136"/>
      <c r="H16" s="135"/>
      <c r="I16" s="136"/>
      <c r="J16" s="135"/>
      <c r="K16" s="136"/>
      <c r="L16" s="135"/>
      <c r="M16" s="136"/>
      <c r="N16" s="137">
        <f t="shared" si="8"/>
        <v>0</v>
      </c>
      <c r="O16" s="138">
        <f t="shared" si="0"/>
        <v>0</v>
      </c>
      <c r="P16" s="139"/>
      <c r="Q16" s="136"/>
      <c r="S16" s="131" t="s">
        <v>64</v>
      </c>
      <c r="T16" s="140">
        <f>IF((Section1!$C$17+Section1!$H$17)=0,"",B16/(Section1!$C$17+Section1!$H$17))</f>
        <v>0</v>
      </c>
      <c r="U16" s="140">
        <f>IF((Section1!$C$18+Section1!$H$18)=0,"",D16/(Section1!$C$18+Section1!$H$18))</f>
        <v>0</v>
      </c>
      <c r="V16" s="140">
        <f>IF((Section1!$C$19+Section1!$H$19)=0,"",F16/(Section1!$C$19+Section1!$H$19))</f>
        <v>0</v>
      </c>
      <c r="W16" s="140">
        <f>IF((Section1!$C$20+Section1!$H$20)=0,"",H16/(Section1!$C$20+Section1!$H$20))</f>
        <v>0</v>
      </c>
      <c r="X16" s="140" t="str">
        <f>IF((Section1!$C$21+Section1!$H$21)=0,"0.00%",J16/(Section1!$C$21+Section1!$H$21))</f>
        <v>0.00%</v>
      </c>
      <c r="Y16" s="140" t="str">
        <f>IF((Section1!$C$22+Section1!$H$22)=0,"",L16/(Section1!$C$22+Section1!$H$22))</f>
        <v/>
      </c>
      <c r="Z16" s="141">
        <f>IF((Section1!$C$23+Section1!$H$23)=0,0,(B16+D16+F16+H16+J16+L16)/(Section1!$C$23+Section1!$H$23))</f>
        <v>0</v>
      </c>
      <c r="AB16" s="131" t="s">
        <v>64</v>
      </c>
      <c r="AC16" s="118" t="str">
        <f t="shared" si="1"/>
        <v/>
      </c>
      <c r="AD16" s="118" t="str">
        <f t="shared" si="2"/>
        <v/>
      </c>
      <c r="AE16" s="118" t="str">
        <f t="shared" si="3"/>
        <v/>
      </c>
      <c r="AF16" s="118" t="str">
        <f t="shared" si="4"/>
        <v/>
      </c>
      <c r="AG16" s="118" t="str">
        <f t="shared" si="5"/>
        <v/>
      </c>
      <c r="AH16" s="118" t="str">
        <f t="shared" si="6"/>
        <v/>
      </c>
      <c r="AI16" s="119" t="str">
        <f t="shared" si="7"/>
        <v/>
      </c>
    </row>
    <row r="17" spans="1:35" ht="15.75" thickBot="1">
      <c r="A17" s="142" t="s">
        <v>65</v>
      </c>
      <c r="B17" s="143">
        <f aca="true" t="shared" si="9" ref="B17:L17">SUM(B6:B16)</f>
        <v>2283224</v>
      </c>
      <c r="C17" s="144">
        <f>MAX(C6:C16)</f>
        <v>81</v>
      </c>
      <c r="D17" s="145">
        <f t="shared" si="9"/>
        <v>3070788</v>
      </c>
      <c r="E17" s="144">
        <f>MAX(E6:E16)</f>
        <v>127</v>
      </c>
      <c r="F17" s="143">
        <f t="shared" si="9"/>
        <v>2002697</v>
      </c>
      <c r="G17" s="144">
        <f>MAX(G6:G16)</f>
        <v>102</v>
      </c>
      <c r="H17" s="145">
        <f t="shared" si="9"/>
        <v>841439</v>
      </c>
      <c r="I17" s="144">
        <f>MAX(I6:I16)</f>
        <v>46</v>
      </c>
      <c r="J17" s="143">
        <f t="shared" si="9"/>
        <v>0</v>
      </c>
      <c r="K17" s="144">
        <f>MAX(K6:K16)</f>
        <v>0</v>
      </c>
      <c r="L17" s="145">
        <f t="shared" si="9"/>
        <v>0</v>
      </c>
      <c r="M17" s="144">
        <f>MAX(M6:M16)</f>
        <v>0</v>
      </c>
      <c r="N17" s="145">
        <f>SUM(N6:N16)</f>
        <v>8198148</v>
      </c>
      <c r="O17" s="144">
        <f>MAX(O6:O16)</f>
        <v>356</v>
      </c>
      <c r="P17" s="146">
        <f>SUM(P6:P16)</f>
        <v>0</v>
      </c>
      <c r="Q17" s="144">
        <f>MAX(Q6:Q16)</f>
        <v>0</v>
      </c>
      <c r="S17" s="147" t="s">
        <v>65</v>
      </c>
      <c r="T17" s="116">
        <f>IF((Section1!$C$17+Section1!$H$17)=0,0,B17/(Section1!$C$17+Section1!$H$17))</f>
        <v>0.29123156288377444</v>
      </c>
      <c r="U17" s="116">
        <f>IF((Section1!$C$18+Section1!$H$18)=0,0,D17/(Section1!$C$18+Section1!$H$18))</f>
        <v>0.30910940148020377</v>
      </c>
      <c r="V17" s="116">
        <f>IF((Section1!$C$19+Section1!$H$19)=0,0,F17/(Section1!$C$19+Section1!$H$19))</f>
        <v>0.31684373364519397</v>
      </c>
      <c r="W17" s="116">
        <f>IF((Section1!$C$20+Section1!$H$20)=0,0,H17/(Section1!$C$20+Section1!$H$20))</f>
        <v>0.31865917886388534</v>
      </c>
      <c r="X17" s="116">
        <f>IF((Section1!$C$21+Section1!$H$21)=0,0,J17/(Section1!$C$21+Section1!$H$21))</f>
        <v>0</v>
      </c>
      <c r="Y17" s="116">
        <f>IF((Section1!$C$22+Section1!$H$22)=0,0,L17/(Section1!$C$22+Section1!$H$22))</f>
        <v>0</v>
      </c>
      <c r="Z17" s="117">
        <f>IF((Section1!$C$23+Section1!$H$23)=0,0,(B17+D17+F17+H17+J17+L17)/(Section1!$C$23+Section1!$H$23))</f>
        <v>0.3066386594948378</v>
      </c>
      <c r="AB17" s="147" t="s">
        <v>65</v>
      </c>
      <c r="AC17" s="118">
        <f t="shared" si="1"/>
        <v>28187.95061728395</v>
      </c>
      <c r="AD17" s="118">
        <f t="shared" si="2"/>
        <v>24179.43307086614</v>
      </c>
      <c r="AE17" s="118">
        <f t="shared" si="3"/>
        <v>19634.28431372549</v>
      </c>
      <c r="AF17" s="118">
        <f t="shared" si="4"/>
        <v>18292.152173913044</v>
      </c>
      <c r="AG17" s="118" t="str">
        <f t="shared" si="5"/>
        <v/>
      </c>
      <c r="AH17" s="118" t="str">
        <f t="shared" si="6"/>
        <v/>
      </c>
      <c r="AI17" s="119">
        <f t="shared" si="7"/>
        <v>23028.505617977527</v>
      </c>
    </row>
    <row r="18" spans="1:35" ht="16.5" thickBot="1" thickTop="1">
      <c r="A18" s="148" t="s">
        <v>66</v>
      </c>
      <c r="B18" s="148"/>
      <c r="C18" s="148"/>
      <c r="D18" s="148"/>
      <c r="E18" s="148"/>
      <c r="F18" s="148"/>
      <c r="G18" s="148"/>
      <c r="H18" s="148"/>
      <c r="I18" s="148"/>
      <c r="J18" s="148"/>
      <c r="K18" s="148"/>
      <c r="L18" s="148"/>
      <c r="M18" s="148"/>
      <c r="N18" s="148"/>
      <c r="O18" s="149"/>
      <c r="P18" s="150"/>
      <c r="Q18" s="150"/>
      <c r="S18" s="97"/>
      <c r="T18" s="98" t="s">
        <v>39</v>
      </c>
      <c r="U18" s="98" t="s">
        <v>40</v>
      </c>
      <c r="V18" s="98" t="s">
        <v>41</v>
      </c>
      <c r="W18" s="98" t="s">
        <v>42</v>
      </c>
      <c r="X18" s="98" t="s">
        <v>43</v>
      </c>
      <c r="Y18" s="98" t="s">
        <v>44</v>
      </c>
      <c r="Z18" s="99" t="s">
        <v>52</v>
      </c>
      <c r="AB18" s="97"/>
      <c r="AC18" s="100" t="s">
        <v>39</v>
      </c>
      <c r="AD18" s="100" t="s">
        <v>40</v>
      </c>
      <c r="AE18" s="100" t="s">
        <v>41</v>
      </c>
      <c r="AF18" s="100" t="s">
        <v>42</v>
      </c>
      <c r="AG18" s="100" t="s">
        <v>43</v>
      </c>
      <c r="AH18" s="100" t="s">
        <v>44</v>
      </c>
      <c r="AI18" s="101" t="s">
        <v>52</v>
      </c>
    </row>
    <row r="19" spans="1:35" ht="15">
      <c r="A19" s="151" t="s">
        <v>53</v>
      </c>
      <c r="B19" s="107">
        <v>632183</v>
      </c>
      <c r="C19" s="108">
        <v>64</v>
      </c>
      <c r="D19" s="105">
        <v>389971</v>
      </c>
      <c r="E19" s="106">
        <v>51</v>
      </c>
      <c r="F19" s="107">
        <v>324156</v>
      </c>
      <c r="G19" s="108">
        <v>54</v>
      </c>
      <c r="H19" s="105">
        <v>119919</v>
      </c>
      <c r="I19" s="106">
        <v>23</v>
      </c>
      <c r="J19" s="107"/>
      <c r="K19" s="108"/>
      <c r="L19" s="105"/>
      <c r="M19" s="106"/>
      <c r="N19" s="152">
        <f>B19+D19+F19+H19+J19+L19</f>
        <v>1466229</v>
      </c>
      <c r="O19" s="153">
        <f>C19+E19+G19+I19+K19+M19</f>
        <v>192</v>
      </c>
      <c r="P19" s="113"/>
      <c r="Q19" s="114"/>
      <c r="S19" s="115" t="s">
        <v>53</v>
      </c>
      <c r="T19" s="116">
        <f>IF((Section1!$C$25+Section1!$H$25)=0,"",B19/(Section1!$C$25+Section1!$H$25))</f>
        <v>0.08043021270050366</v>
      </c>
      <c r="U19" s="116">
        <f>IF((Section1!$C$26+Section1!$H$26)=0,"",D19/(Section1!$C$26+Section1!$H$26))</f>
        <v>0.07718383151614569</v>
      </c>
      <c r="V19" s="116">
        <f>IF((Section1!$C$27+Section1!$H$27)=0,"",F19/(Section1!$C$27+Section1!$H$27))</f>
        <v>0.07484442621951558</v>
      </c>
      <c r="W19" s="116">
        <f>IF((Section1!$C$28+Section1!$H$28)=0,"",H19/(Section1!$C$28+Section1!$H$28))</f>
        <v>0.07466545958990937</v>
      </c>
      <c r="X19" s="116" t="str">
        <f>IF((Section1!$C$29+Section1!$H$29)=0,"",J19/(Section1!$C$29+Section1!$H$29))</f>
        <v/>
      </c>
      <c r="Y19" s="116" t="str">
        <f>IF((Section1!$C$30+Section1!$H$30)=0,"",L19/(Section1!$C$30+Section1!$H$30))</f>
        <v/>
      </c>
      <c r="Z19" s="117">
        <f>IF((Section1!$C$31+Section1!$H$31)=0,0,(B19+D19+F19+H19+J19+L19)/(Section1!$C$31+Section1!$H$31))</f>
        <v>0.0777854224767838</v>
      </c>
      <c r="AB19" s="115" t="s">
        <v>53</v>
      </c>
      <c r="AC19" s="118">
        <f t="shared" si="1"/>
        <v>9877.859375</v>
      </c>
      <c r="AD19" s="118">
        <f t="shared" si="2"/>
        <v>7646.490196078431</v>
      </c>
      <c r="AE19" s="118">
        <f t="shared" si="3"/>
        <v>6002.888888888889</v>
      </c>
      <c r="AF19" s="118">
        <f t="shared" si="4"/>
        <v>5213.869565217391</v>
      </c>
      <c r="AG19" s="118" t="str">
        <f t="shared" si="5"/>
        <v/>
      </c>
      <c r="AH19" s="118" t="str">
        <f t="shared" si="6"/>
        <v/>
      </c>
      <c r="AI19" s="119">
        <f t="shared" si="7"/>
        <v>7636.609375</v>
      </c>
    </row>
    <row r="20" spans="1:35" ht="15">
      <c r="A20" s="154" t="s">
        <v>54</v>
      </c>
      <c r="B20" s="124">
        <v>752958</v>
      </c>
      <c r="C20" s="122">
        <v>61</v>
      </c>
      <c r="D20" s="121">
        <v>533682</v>
      </c>
      <c r="E20" s="123">
        <v>45</v>
      </c>
      <c r="F20" s="124">
        <v>512928</v>
      </c>
      <c r="G20" s="122">
        <v>46</v>
      </c>
      <c r="H20" s="121">
        <v>225622</v>
      </c>
      <c r="I20" s="123">
        <v>20</v>
      </c>
      <c r="J20" s="124"/>
      <c r="K20" s="122"/>
      <c r="L20" s="121"/>
      <c r="M20" s="123"/>
      <c r="N20" s="152">
        <f aca="true" t="shared" si="10" ref="N20:O29">B20+D20+F20+H20+J20+L20</f>
        <v>2025190</v>
      </c>
      <c r="O20" s="112">
        <f t="shared" si="10"/>
        <v>172</v>
      </c>
      <c r="P20" s="126"/>
      <c r="Q20" s="123"/>
      <c r="S20" s="115" t="s">
        <v>54</v>
      </c>
      <c r="T20" s="116">
        <f>IF((Section1!$C$25+Section1!$H$25)=0,"",B20/(Section1!$C$25+Section1!$H$25))</f>
        <v>0.09579595163828485</v>
      </c>
      <c r="U20" s="116">
        <f>IF((Section1!$C$26+Section1!$H$26)=0,"",D20/(Section1!$C$26+Section1!$H$26))</f>
        <v>0.10562739683514841</v>
      </c>
      <c r="V20" s="116">
        <f>IF((Section1!$C$27+Section1!$H$27)=0,"",F20/(Section1!$C$27+Section1!$H$27))</f>
        <v>0.11843002089094043</v>
      </c>
      <c r="W20" s="116">
        <f>IF((Section1!$C$28+Section1!$H$28)=0,"",H20/(Section1!$C$28+Section1!$H$28))</f>
        <v>0.14047957641069833</v>
      </c>
      <c r="X20" s="116" t="str">
        <f>IF((Section1!$C$29+Section1!$H$29)=0,"",J20/(Section1!$C$29+Section1!$H$29))</f>
        <v/>
      </c>
      <c r="Y20" s="116" t="str">
        <f>IF((Section1!$C$30+Section1!$H$30)=0,"",L20/(Section1!$C$30+Section1!$H$30))</f>
        <v/>
      </c>
      <c r="Z20" s="117">
        <f>IF((Section1!$C$31+Section1!$H$31)=0,0,(B20+D20+F20+H20+J20+L20)/(Section1!$C$31+Section1!$H$31))</f>
        <v>0.10743905607224914</v>
      </c>
      <c r="AB20" s="115" t="s">
        <v>54</v>
      </c>
      <c r="AC20" s="118">
        <f t="shared" si="1"/>
        <v>12343.573770491803</v>
      </c>
      <c r="AD20" s="118">
        <f t="shared" si="2"/>
        <v>11859.6</v>
      </c>
      <c r="AE20" s="118">
        <f t="shared" si="3"/>
        <v>11150.608695652174</v>
      </c>
      <c r="AF20" s="118">
        <f t="shared" si="4"/>
        <v>11281.1</v>
      </c>
      <c r="AG20" s="118" t="str">
        <f t="shared" si="5"/>
        <v/>
      </c>
      <c r="AH20" s="118" t="str">
        <f t="shared" si="6"/>
        <v/>
      </c>
      <c r="AI20" s="119">
        <f t="shared" si="7"/>
        <v>11774.360465116279</v>
      </c>
    </row>
    <row r="21" spans="1:35" ht="15">
      <c r="A21" s="154" t="s">
        <v>55</v>
      </c>
      <c r="B21" s="124"/>
      <c r="C21" s="122"/>
      <c r="D21" s="121"/>
      <c r="E21" s="123"/>
      <c r="F21" s="124"/>
      <c r="G21" s="122"/>
      <c r="H21" s="121"/>
      <c r="I21" s="123"/>
      <c r="J21" s="124"/>
      <c r="K21" s="122"/>
      <c r="L21" s="121"/>
      <c r="M21" s="123"/>
      <c r="N21" s="152">
        <f t="shared" si="10"/>
        <v>0</v>
      </c>
      <c r="O21" s="112">
        <f t="shared" si="10"/>
        <v>0</v>
      </c>
      <c r="P21" s="126"/>
      <c r="Q21" s="123"/>
      <c r="S21" s="115" t="s">
        <v>55</v>
      </c>
      <c r="T21" s="116">
        <f>IF((Section1!$C$25+Section1!$H$25)=0,"",B21/(Section1!$C$25+Section1!$H$25))</f>
        <v>0</v>
      </c>
      <c r="U21" s="116">
        <f>IF((Section1!$C$26+Section1!$H$26)=0,"",D21/(Section1!$C$26+Section1!$H$26))</f>
        <v>0</v>
      </c>
      <c r="V21" s="116">
        <f>IF((Section1!$C$27+Section1!$H$27)=0,"",F21/(Section1!$C$27+Section1!$H$27))</f>
        <v>0</v>
      </c>
      <c r="W21" s="116">
        <f>IF((Section1!$C$28+Section1!$H$28)=0,"",H21/(Section1!$C$28+Section1!$H$28))</f>
        <v>0</v>
      </c>
      <c r="X21" s="116" t="str">
        <f>IF((Section1!$C$29+Section1!$H$29)=0,"",J21/(Section1!$C$29+Section1!$H$29))</f>
        <v/>
      </c>
      <c r="Y21" s="116" t="str">
        <f>IF((Section1!$C$30+Section1!$H$30)=0,"",L21/(Section1!$C$30+Section1!$H$30))</f>
        <v/>
      </c>
      <c r="Z21" s="117">
        <f>IF((Section1!$C$31+Section1!$H$31)=0,0,(B21+D21+F21+H21+J21+L21)/(Section1!$C$31+Section1!$H$31))</f>
        <v>0</v>
      </c>
      <c r="AB21" s="115" t="s">
        <v>55</v>
      </c>
      <c r="AC21" s="118" t="str">
        <f t="shared" si="1"/>
        <v/>
      </c>
      <c r="AD21" s="118" t="str">
        <f t="shared" si="2"/>
        <v/>
      </c>
      <c r="AE21" s="118" t="str">
        <f t="shared" si="3"/>
        <v/>
      </c>
      <c r="AF21" s="118" t="str">
        <f t="shared" si="4"/>
        <v/>
      </c>
      <c r="AG21" s="118" t="str">
        <f t="shared" si="5"/>
        <v/>
      </c>
      <c r="AH21" s="118" t="str">
        <f t="shared" si="6"/>
        <v/>
      </c>
      <c r="AI21" s="119" t="str">
        <f t="shared" si="7"/>
        <v/>
      </c>
    </row>
    <row r="22" spans="1:35" ht="26.25">
      <c r="A22" s="155" t="s">
        <v>56</v>
      </c>
      <c r="B22" s="121"/>
      <c r="C22" s="122"/>
      <c r="D22" s="121"/>
      <c r="E22" s="123"/>
      <c r="F22" s="124"/>
      <c r="G22" s="122"/>
      <c r="H22" s="121"/>
      <c r="I22" s="123"/>
      <c r="J22" s="124"/>
      <c r="K22" s="122"/>
      <c r="L22" s="121"/>
      <c r="M22" s="123"/>
      <c r="N22" s="152">
        <f t="shared" si="10"/>
        <v>0</v>
      </c>
      <c r="O22" s="112">
        <f t="shared" si="10"/>
        <v>0</v>
      </c>
      <c r="P22" s="126"/>
      <c r="Q22" s="123"/>
      <c r="S22" s="129" t="s">
        <v>57</v>
      </c>
      <c r="T22" s="116">
        <f>IF((Section1!$C$25+Section1!$H$25)=0,"",B22/(Section1!$C$25+Section1!$H$25))</f>
        <v>0</v>
      </c>
      <c r="U22" s="116">
        <f>IF((Section1!$C$26+Section1!$H$26)=0,"",D22/(Section1!$C$26+Section1!$H$26))</f>
        <v>0</v>
      </c>
      <c r="V22" s="116">
        <f>IF((Section1!$C$27+Section1!$H$27)=0,"",F22/(Section1!$C$27+Section1!$H$27))</f>
        <v>0</v>
      </c>
      <c r="W22" s="116">
        <f>IF((Section1!$C$28+Section1!$H$28)=0,"",H22/(Section1!$C$28+Section1!$H$28))</f>
        <v>0</v>
      </c>
      <c r="X22" s="116" t="str">
        <f>IF((Section1!$C$29+Section1!$H$29)=0,"",J22/(Section1!$C$29+Section1!$H$29))</f>
        <v/>
      </c>
      <c r="Y22" s="116" t="str">
        <f>IF((Section1!$C$30+Section1!$H$30)=0,"",L22/(Section1!$C$30+Section1!$H$30))</f>
        <v/>
      </c>
      <c r="Z22" s="117">
        <f>IF((Section1!$C$31+Section1!$H$31)=0,0,(B22+D22+F22+H22+J22+L22)/(Section1!$C$31+Section1!$H$31))</f>
        <v>0</v>
      </c>
      <c r="AB22" s="129" t="s">
        <v>57</v>
      </c>
      <c r="AC22" s="118" t="str">
        <f>IF(B22=0,IF(C22=0,"","CHECK"),IF(C22=0,"CHECK",B22/C22))</f>
        <v/>
      </c>
      <c r="AD22" s="118" t="str">
        <f>IF(D22=0,IF(E22=0,"","CHECK"),IF(E22=0,"CHECK",D22/E22))</f>
        <v/>
      </c>
      <c r="AE22" s="118" t="str">
        <f>IF(F22=0,IF(G22=0,"","CHECK"),IF(G22=0,"CHECK",F22/G22))</f>
        <v/>
      </c>
      <c r="AF22" s="118" t="str">
        <f>IF(H22=0,IF(I22=0,"","CHECK"),IF(I22=0,"CHECK",H22/I22))</f>
        <v/>
      </c>
      <c r="AG22" s="118" t="str">
        <f>IF(J22=0,IF(K22=0,"","CHECK"),IF(K22=0,"CHECK",J22/K22))</f>
        <v/>
      </c>
      <c r="AH22" s="118" t="str">
        <f>IF(L22=0,IF(M22=0,"","CHECK"),IF(M22=0,"CHECK",L22/M22))</f>
        <v/>
      </c>
      <c r="AI22" s="119" t="str">
        <f>IF((B22+D22+F22+H22+J22+L22)=0,IF((C22+E22+G22+I22+K22+M22)=0,"","CHECK"),IF((C22+E22+G22+I22+K22+M22)=0,"CHECK",(B22+D22+F22+H22+J22+L22)/(C22+E22+G22+I22+K22+M22)))</f>
        <v/>
      </c>
    </row>
    <row r="23" spans="1:35" ht="15">
      <c r="A23" s="154" t="s">
        <v>58</v>
      </c>
      <c r="B23" s="124"/>
      <c r="C23" s="122"/>
      <c r="D23" s="121"/>
      <c r="E23" s="123"/>
      <c r="F23" s="124"/>
      <c r="G23" s="122"/>
      <c r="H23" s="121"/>
      <c r="I23" s="123"/>
      <c r="J23" s="124"/>
      <c r="K23" s="122"/>
      <c r="L23" s="121"/>
      <c r="M23" s="123"/>
      <c r="N23" s="152">
        <f t="shared" si="10"/>
        <v>0</v>
      </c>
      <c r="O23" s="112">
        <f t="shared" si="10"/>
        <v>0</v>
      </c>
      <c r="P23" s="126"/>
      <c r="Q23" s="123"/>
      <c r="S23" s="115" t="s">
        <v>58</v>
      </c>
      <c r="T23" s="116">
        <f>IF((Section1!$C$25+Section1!$H$25)=0,"",B23/(Section1!$C$25+Section1!$H$25))</f>
        <v>0</v>
      </c>
      <c r="U23" s="116">
        <f>IF((Section1!$C$26+Section1!$H$26)=0,"",D23/(Section1!$C$26+Section1!$H$26))</f>
        <v>0</v>
      </c>
      <c r="V23" s="116">
        <f>IF((Section1!$C$27+Section1!$H$27)=0,"",F23/(Section1!$C$27+Section1!$H$27))</f>
        <v>0</v>
      </c>
      <c r="W23" s="116">
        <f>IF((Section1!$C$28+Section1!$H$28)=0,"",H23/(Section1!$C$28+Section1!$H$28))</f>
        <v>0</v>
      </c>
      <c r="X23" s="116" t="str">
        <f>IF((Section1!$C$29+Section1!$H$29)=0,"",J23/(Section1!$C$29+Section1!$H$29))</f>
        <v/>
      </c>
      <c r="Y23" s="116" t="str">
        <f>IF((Section1!$C$30+Section1!$H$30)=0,"",L23/(Section1!$C$30+Section1!$H$30))</f>
        <v/>
      </c>
      <c r="Z23" s="117">
        <f>IF((Section1!$C$31+Section1!$H$31)=0,0,(B23+D23+F23+H23+J23+L23)/(Section1!$C$31+Section1!$H$31))</f>
        <v>0</v>
      </c>
      <c r="AB23" s="115" t="s">
        <v>58</v>
      </c>
      <c r="AC23" s="118" t="str">
        <f t="shared" si="1"/>
        <v/>
      </c>
      <c r="AD23" s="118" t="str">
        <f t="shared" si="2"/>
        <v/>
      </c>
      <c r="AE23" s="118" t="str">
        <f t="shared" si="3"/>
        <v/>
      </c>
      <c r="AF23" s="118" t="str">
        <f t="shared" si="4"/>
        <v/>
      </c>
      <c r="AG23" s="118" t="str">
        <f t="shared" si="5"/>
        <v/>
      </c>
      <c r="AH23" s="118" t="str">
        <f t="shared" si="6"/>
        <v/>
      </c>
      <c r="AI23" s="119" t="str">
        <f t="shared" si="7"/>
        <v/>
      </c>
    </row>
    <row r="24" spans="1:35" ht="15">
      <c r="A24" s="154" t="s">
        <v>59</v>
      </c>
      <c r="B24" s="107"/>
      <c r="C24" s="108"/>
      <c r="D24" s="105"/>
      <c r="E24" s="106"/>
      <c r="F24" s="107"/>
      <c r="G24" s="108"/>
      <c r="H24" s="105"/>
      <c r="I24" s="106"/>
      <c r="J24" s="107"/>
      <c r="K24" s="108"/>
      <c r="L24" s="105"/>
      <c r="M24" s="106"/>
      <c r="N24" s="152">
        <f t="shared" si="10"/>
        <v>0</v>
      </c>
      <c r="O24" s="112">
        <f t="shared" si="10"/>
        <v>0</v>
      </c>
      <c r="P24" s="130"/>
      <c r="Q24" s="106"/>
      <c r="S24" s="131" t="s">
        <v>59</v>
      </c>
      <c r="T24" s="116">
        <f>IF((Section1!$C$25+Section1!$H$25)=0,"",B24/(Section1!$C$25+Section1!$H$25))</f>
        <v>0</v>
      </c>
      <c r="U24" s="116">
        <f>IF((Section1!$C$26+Section1!$H$26)=0,"",D24/(Section1!$C$26+Section1!$H$26))</f>
        <v>0</v>
      </c>
      <c r="V24" s="116">
        <f>IF((Section1!$C$27+Section1!$H$27)=0,"",F24/(Section1!$C$27+Section1!$H$27))</f>
        <v>0</v>
      </c>
      <c r="W24" s="116">
        <f>IF((Section1!$C$28+Section1!$H$28)=0,"",H24/(Section1!$C$28+Section1!$H$28))</f>
        <v>0</v>
      </c>
      <c r="X24" s="116" t="str">
        <f>IF((Section1!$C$29+Section1!$H$29)=0,"",J24/(Section1!$C$29+Section1!$H$29))</f>
        <v/>
      </c>
      <c r="Y24" s="116" t="str">
        <f>IF((Section1!$C$30+Section1!$H$30)=0,"",L24/(Section1!$C$30+Section1!$H$30))</f>
        <v/>
      </c>
      <c r="Z24" s="117">
        <f>IF((Section1!$C$31+Section1!$H$31)=0,0,(B24+D24+F24+H24+J24+L24)/(Section1!$C$31+Section1!$H$31))</f>
        <v>0</v>
      </c>
      <c r="AB24" s="131" t="s">
        <v>59</v>
      </c>
      <c r="AC24" s="118" t="str">
        <f t="shared" si="1"/>
        <v/>
      </c>
      <c r="AD24" s="118" t="str">
        <f t="shared" si="2"/>
        <v/>
      </c>
      <c r="AE24" s="118" t="str">
        <f t="shared" si="3"/>
        <v/>
      </c>
      <c r="AF24" s="118" t="str">
        <f t="shared" si="4"/>
        <v/>
      </c>
      <c r="AG24" s="118" t="str">
        <f t="shared" si="5"/>
        <v/>
      </c>
      <c r="AH24" s="118" t="str">
        <f t="shared" si="6"/>
        <v/>
      </c>
      <c r="AI24" s="119" t="str">
        <f t="shared" si="7"/>
        <v/>
      </c>
    </row>
    <row r="25" spans="1:35" ht="15">
      <c r="A25" s="154" t="s">
        <v>60</v>
      </c>
      <c r="B25" s="124">
        <v>521845</v>
      </c>
      <c r="C25" s="122">
        <v>64</v>
      </c>
      <c r="D25" s="121">
        <v>376593</v>
      </c>
      <c r="E25" s="123">
        <v>51</v>
      </c>
      <c r="F25" s="124">
        <v>329667</v>
      </c>
      <c r="G25" s="122">
        <v>54</v>
      </c>
      <c r="H25" s="121">
        <v>122865</v>
      </c>
      <c r="I25" s="123">
        <v>23</v>
      </c>
      <c r="J25" s="124"/>
      <c r="K25" s="122"/>
      <c r="L25" s="121"/>
      <c r="M25" s="123"/>
      <c r="N25" s="152">
        <f t="shared" si="10"/>
        <v>1350970</v>
      </c>
      <c r="O25" s="112">
        <f t="shared" si="10"/>
        <v>192</v>
      </c>
      <c r="P25" s="126"/>
      <c r="Q25" s="123"/>
      <c r="S25" s="131" t="s">
        <v>60</v>
      </c>
      <c r="T25" s="116">
        <f>IF((Section1!$C$25+Section1!$H$25)=0,"",B25/(Section1!$C$25+Section1!$H$25))</f>
        <v>0.06639233314830409</v>
      </c>
      <c r="U25" s="116">
        <f>IF((Section1!$C$26+Section1!$H$26)=0,"",D25/(Section1!$C$26+Section1!$H$26))</f>
        <v>0.07453603130017322</v>
      </c>
      <c r="V25" s="116">
        <f>IF((Section1!$C$27+Section1!$H$27)=0,"",F25/(Section1!$C$27+Section1!$H$27))</f>
        <v>0.0761168618150182</v>
      </c>
      <c r="W25" s="116">
        <f>IF((Section1!$C$28+Section1!$H$28)=0,"",H25/(Section1!$C$28+Section1!$H$28))</f>
        <v>0.0764997347585805</v>
      </c>
      <c r="X25" s="116" t="str">
        <f>IF((Section1!$C$29+Section1!$H$29)=0,"",J25/(Section1!$C$29+Section1!$H$29))</f>
        <v/>
      </c>
      <c r="Y25" s="116" t="str">
        <f>IF((Section1!$C$30+Section1!$H$30)=0,"",L25/(Section1!$C$30+Section1!$H$30))</f>
        <v/>
      </c>
      <c r="Z25" s="117">
        <f>IF((Section1!$C$31+Section1!$H$31)=0,0,(B25+D25+F25+H25+J25+L25)/(Section1!$C$31+Section1!$H$31))</f>
        <v>0.07167077735023698</v>
      </c>
      <c r="AB25" s="131" t="s">
        <v>60</v>
      </c>
      <c r="AC25" s="118">
        <f t="shared" si="1"/>
        <v>8153.828125</v>
      </c>
      <c r="AD25" s="118">
        <f t="shared" si="2"/>
        <v>7384.176470588235</v>
      </c>
      <c r="AE25" s="118">
        <f t="shared" si="3"/>
        <v>6104.944444444444</v>
      </c>
      <c r="AF25" s="118">
        <f t="shared" si="4"/>
        <v>5341.95652173913</v>
      </c>
      <c r="AG25" s="118" t="str">
        <f t="shared" si="5"/>
        <v/>
      </c>
      <c r="AH25" s="118" t="str">
        <f t="shared" si="6"/>
        <v/>
      </c>
      <c r="AI25" s="119">
        <f t="shared" si="7"/>
        <v>7036.302083333333</v>
      </c>
    </row>
    <row r="26" spans="1:35" ht="15">
      <c r="A26" s="154" t="s">
        <v>61</v>
      </c>
      <c r="B26" s="124">
        <v>47160</v>
      </c>
      <c r="C26" s="122">
        <v>64</v>
      </c>
      <c r="D26" s="125">
        <v>30315</v>
      </c>
      <c r="E26" s="123">
        <v>51</v>
      </c>
      <c r="F26" s="124">
        <v>25986</v>
      </c>
      <c r="G26" s="122">
        <v>54</v>
      </c>
      <c r="H26" s="125">
        <v>9637</v>
      </c>
      <c r="I26" s="123">
        <v>23</v>
      </c>
      <c r="J26" s="124"/>
      <c r="K26" s="122"/>
      <c r="L26" s="121"/>
      <c r="M26" s="123"/>
      <c r="N26" s="152">
        <f t="shared" si="10"/>
        <v>113098</v>
      </c>
      <c r="O26" s="112">
        <f t="shared" si="10"/>
        <v>192</v>
      </c>
      <c r="P26" s="126"/>
      <c r="Q26" s="123"/>
      <c r="S26" s="131" t="s">
        <v>61</v>
      </c>
      <c r="T26" s="116">
        <f>IF((Section1!$C$25+Section1!$H$25)=0,"",B26/(Section1!$C$25+Section1!$H$25))</f>
        <v>0.005999985496218266</v>
      </c>
      <c r="U26" s="116">
        <f>IF((Section1!$C$26+Section1!$H$26)=0,"",D26/(Section1!$C$26+Section1!$H$26))</f>
        <v>0.006000004750127462</v>
      </c>
      <c r="V26" s="116">
        <f>IF((Section1!$C$27+Section1!$H$27)=0,"",F26/(Section1!$C$27+Section1!$H$27))</f>
        <v>0.005999911338183873</v>
      </c>
      <c r="W26" s="116">
        <f>IF((Section1!$C$28+Section1!$H$28)=0,"",H26/(Section1!$C$28+Section1!$H$28))</f>
        <v>0.006000308825690312</v>
      </c>
      <c r="X26" s="116" t="str">
        <f>IF((Section1!$C$29+Section1!$H$29)=0,"",J26/(Section1!$C$29+Section1!$H$29))</f>
        <v/>
      </c>
      <c r="Y26" s="116" t="str">
        <f>IF((Section1!$C$30+Section1!$H$30)=0,"",L26/(Section1!$C$30+Section1!$H$30))</f>
        <v/>
      </c>
      <c r="Z26" s="117">
        <f>IF((Section1!$C$31+Section1!$H$31)=0,0,(B26+D26+F26+H26+J26+L26)/(Section1!$C$31+Section1!$H$31))</f>
        <v>0.00600000116712962</v>
      </c>
      <c r="AB26" s="131" t="s">
        <v>61</v>
      </c>
      <c r="AC26" s="118">
        <f t="shared" si="1"/>
        <v>736.875</v>
      </c>
      <c r="AD26" s="118">
        <f t="shared" si="2"/>
        <v>594.4117647058823</v>
      </c>
      <c r="AE26" s="118">
        <f t="shared" si="3"/>
        <v>481.22222222222223</v>
      </c>
      <c r="AF26" s="118">
        <f t="shared" si="4"/>
        <v>419</v>
      </c>
      <c r="AG26" s="118" t="str">
        <f t="shared" si="5"/>
        <v/>
      </c>
      <c r="AH26" s="118" t="str">
        <f t="shared" si="6"/>
        <v/>
      </c>
      <c r="AI26" s="119">
        <f t="shared" si="7"/>
        <v>589.0520833333334</v>
      </c>
    </row>
    <row r="27" spans="1:35" ht="15">
      <c r="A27" s="154" t="s">
        <v>62</v>
      </c>
      <c r="B27" s="107">
        <v>3520</v>
      </c>
      <c r="C27" s="108">
        <v>64</v>
      </c>
      <c r="D27" s="105">
        <v>2750</v>
      </c>
      <c r="E27" s="106">
        <v>50</v>
      </c>
      <c r="F27" s="107">
        <v>2915</v>
      </c>
      <c r="G27" s="108">
        <v>53</v>
      </c>
      <c r="H27" s="105">
        <v>1265</v>
      </c>
      <c r="I27" s="106">
        <v>23</v>
      </c>
      <c r="J27" s="107"/>
      <c r="K27" s="108"/>
      <c r="L27" s="105"/>
      <c r="M27" s="106"/>
      <c r="N27" s="152">
        <f t="shared" si="10"/>
        <v>10450</v>
      </c>
      <c r="O27" s="112">
        <f t="shared" si="10"/>
        <v>190</v>
      </c>
      <c r="P27" s="130"/>
      <c r="Q27" s="106"/>
      <c r="S27" s="131" t="s">
        <v>62</v>
      </c>
      <c r="T27" s="116">
        <f>IF((Section1!$C$25+Section1!$H$25)=0,"",B27/(Section1!$C$25+Section1!$H$25))</f>
        <v>0.00044783606757184684</v>
      </c>
      <c r="U27" s="116">
        <f>IF((Section1!$C$26+Section1!$H$26)=0,"",D27/(Section1!$C$26+Section1!$H$26))</f>
        <v>0.0005442854383259284</v>
      </c>
      <c r="V27" s="116">
        <f>IF((Section1!$C$27+Section1!$H$27)=0,"",F27/(Section1!$C$27+Section1!$H$27))</f>
        <v>0.0006730447760642651</v>
      </c>
      <c r="W27" s="116">
        <f>IF((Section1!$C$28+Section1!$H$28)=0,"",H27/(Section1!$C$28+Section1!$H$28))</f>
        <v>0.0007876300367851245</v>
      </c>
      <c r="X27" s="116" t="str">
        <f>IF((Section1!$C$29+Section1!$H$29)=0,"",J27/(Section1!$C$29+Section1!$H$29))</f>
        <v/>
      </c>
      <c r="Y27" s="116" t="str">
        <f>IF((Section1!$C$30+Section1!$H$30)=0,"",L27/(Section1!$C$30+Section1!$H$30))</f>
        <v/>
      </c>
      <c r="Z27" s="117">
        <f>IF((Section1!$C$31+Section1!$H$31)=0,0,(B27+D27+F27+H27+J27+L27)/(Section1!$C$31+Section1!$H$31))</f>
        <v>0.0005543865691391936</v>
      </c>
      <c r="AB27" s="131" t="s">
        <v>62</v>
      </c>
      <c r="AC27" s="118">
        <f t="shared" si="1"/>
        <v>55</v>
      </c>
      <c r="AD27" s="118">
        <f t="shared" si="2"/>
        <v>55</v>
      </c>
      <c r="AE27" s="118">
        <f t="shared" si="3"/>
        <v>55</v>
      </c>
      <c r="AF27" s="118">
        <f t="shared" si="4"/>
        <v>55</v>
      </c>
      <c r="AG27" s="118" t="str">
        <f t="shared" si="5"/>
        <v/>
      </c>
      <c r="AH27" s="118" t="str">
        <f t="shared" si="6"/>
        <v/>
      </c>
      <c r="AI27" s="119">
        <f t="shared" si="7"/>
        <v>55</v>
      </c>
    </row>
    <row r="28" spans="1:35" ht="15">
      <c r="A28" s="154" t="s">
        <v>63</v>
      </c>
      <c r="B28" s="124">
        <v>47160</v>
      </c>
      <c r="C28" s="122">
        <v>64</v>
      </c>
      <c r="D28" s="121">
        <v>30315</v>
      </c>
      <c r="E28" s="123">
        <v>51</v>
      </c>
      <c r="F28" s="124">
        <v>25986</v>
      </c>
      <c r="G28" s="122">
        <v>54</v>
      </c>
      <c r="H28" s="121">
        <v>9637</v>
      </c>
      <c r="I28" s="123">
        <v>23</v>
      </c>
      <c r="J28" s="124"/>
      <c r="K28" s="122"/>
      <c r="L28" s="121"/>
      <c r="M28" s="123"/>
      <c r="N28" s="152">
        <f t="shared" si="10"/>
        <v>113098</v>
      </c>
      <c r="O28" s="112">
        <f t="shared" si="10"/>
        <v>192</v>
      </c>
      <c r="P28" s="126"/>
      <c r="Q28" s="123"/>
      <c r="S28" s="131" t="s">
        <v>63</v>
      </c>
      <c r="T28" s="116">
        <f>IF((Section1!$C$25+Section1!$H$25)=0,"",B28/(Section1!$C$25+Section1!$H$25))</f>
        <v>0.005999985496218266</v>
      </c>
      <c r="U28" s="116">
        <f>IF((Section1!$C$26+Section1!$H$26)=0,"",D28/(Section1!$C$26+Section1!$H$26))</f>
        <v>0.006000004750127462</v>
      </c>
      <c r="V28" s="116">
        <f>IF((Section1!$C$27+Section1!$H$27)=0,"",F28/(Section1!$C$27+Section1!$H$27))</f>
        <v>0.005999911338183873</v>
      </c>
      <c r="W28" s="116">
        <f>IF((Section1!$C$28+Section1!$H$28)=0,"",H28/(Section1!$C$28+Section1!$H$28))</f>
        <v>0.006000308825690312</v>
      </c>
      <c r="X28" s="116" t="str">
        <f>IF((Section1!$C$29+Section1!$H$29)=0,"",J28/(Section1!$C$29+Section1!$H$29))</f>
        <v/>
      </c>
      <c r="Y28" s="116" t="str">
        <f>IF((Section1!$C$30+Section1!$H$30)=0,"",L28/(Section1!$C$30+Section1!$H$30))</f>
        <v/>
      </c>
      <c r="Z28" s="117">
        <f>IF((Section1!$C$31+Section1!$H$31)=0,0,(B28+D28+F28+H28+J28+L28)/(Section1!$C$31+Section1!$H$31))</f>
        <v>0.00600000116712962</v>
      </c>
      <c r="AB28" s="131" t="s">
        <v>63</v>
      </c>
      <c r="AC28" s="118">
        <f t="shared" si="1"/>
        <v>736.875</v>
      </c>
      <c r="AD28" s="118">
        <f t="shared" si="2"/>
        <v>594.4117647058823</v>
      </c>
      <c r="AE28" s="118">
        <f t="shared" si="3"/>
        <v>481.22222222222223</v>
      </c>
      <c r="AF28" s="118">
        <f t="shared" si="4"/>
        <v>419</v>
      </c>
      <c r="AG28" s="118" t="str">
        <f t="shared" si="5"/>
        <v/>
      </c>
      <c r="AH28" s="118" t="str">
        <f t="shared" si="6"/>
        <v/>
      </c>
      <c r="AI28" s="119">
        <f t="shared" si="7"/>
        <v>589.0520833333334</v>
      </c>
    </row>
    <row r="29" spans="1:35" ht="15.75" thickBot="1">
      <c r="A29" s="156" t="s">
        <v>64</v>
      </c>
      <c r="B29" s="157"/>
      <c r="C29" s="134"/>
      <c r="D29" s="133"/>
      <c r="E29" s="136"/>
      <c r="F29" s="158"/>
      <c r="G29" s="134"/>
      <c r="H29" s="133"/>
      <c r="I29" s="136"/>
      <c r="J29" s="158"/>
      <c r="K29" s="134"/>
      <c r="L29" s="133"/>
      <c r="M29" s="136"/>
      <c r="N29" s="159">
        <f t="shared" si="10"/>
        <v>0</v>
      </c>
      <c r="O29" s="138">
        <f t="shared" si="10"/>
        <v>0</v>
      </c>
      <c r="P29" s="139"/>
      <c r="Q29" s="136"/>
      <c r="S29" s="131" t="s">
        <v>64</v>
      </c>
      <c r="T29" s="140">
        <f>IF((Section1!$C$25+Section1!$H$25)=0,"",B29/(Section1!$C$25+Section1!$H$25))</f>
        <v>0</v>
      </c>
      <c r="U29" s="140">
        <f>IF((Section1!$C$26+Section1!$H$26)=0,"",D29/(Section1!$C$26+Section1!$H$26))</f>
        <v>0</v>
      </c>
      <c r="V29" s="140">
        <f>IF((Section1!$C$27+Section1!$H$27)=0,"",F29/(Section1!$C$27+Section1!$H$27))</f>
        <v>0</v>
      </c>
      <c r="W29" s="140">
        <f>IF((Section1!$C$28+Section1!$H$28)=0,"",H29/(Section1!$C$28+Section1!$H$28))</f>
        <v>0</v>
      </c>
      <c r="X29" s="140" t="str">
        <f>IF((Section1!$C$29+Section1!$H$29)=0,"",J29/(Section1!$C$29+Section1!$H$29))</f>
        <v/>
      </c>
      <c r="Y29" s="140" t="str">
        <f>IF((Section1!$C$30+Section1!$H$30)=0,"",L29/(Section1!$C$30+Section1!$H$30))</f>
        <v/>
      </c>
      <c r="Z29" s="141">
        <f>IF((Section1!$C$31+Section1!$H$31)=0,0,(B29+D29+F29+H29+J29+L29)/(Section1!$C$31+Section1!$H$31))</f>
        <v>0</v>
      </c>
      <c r="AB29" s="131" t="s">
        <v>64</v>
      </c>
      <c r="AC29" s="118" t="str">
        <f t="shared" si="1"/>
        <v/>
      </c>
      <c r="AD29" s="118" t="str">
        <f t="shared" si="2"/>
        <v/>
      </c>
      <c r="AE29" s="118" t="str">
        <f t="shared" si="3"/>
        <v/>
      </c>
      <c r="AF29" s="118" t="str">
        <f t="shared" si="4"/>
        <v/>
      </c>
      <c r="AG29" s="118" t="str">
        <f t="shared" si="5"/>
        <v/>
      </c>
      <c r="AH29" s="118" t="str">
        <f t="shared" si="6"/>
        <v/>
      </c>
      <c r="AI29" s="119" t="str">
        <f t="shared" si="7"/>
        <v/>
      </c>
    </row>
    <row r="30" spans="1:35" ht="15.75" thickBot="1">
      <c r="A30" s="142" t="s">
        <v>65</v>
      </c>
      <c r="B30" s="143">
        <f aca="true" t="shared" si="11" ref="B30:L30">SUM(B19:B29)</f>
        <v>2004826</v>
      </c>
      <c r="C30" s="144">
        <f>MAX(C19:C29)</f>
        <v>64</v>
      </c>
      <c r="D30" s="145">
        <f t="shared" si="11"/>
        <v>1363626</v>
      </c>
      <c r="E30" s="144">
        <f>MAX(E19:E29)</f>
        <v>51</v>
      </c>
      <c r="F30" s="143">
        <f t="shared" si="11"/>
        <v>1221638</v>
      </c>
      <c r="G30" s="144">
        <f>MAX(G19:G29)</f>
        <v>54</v>
      </c>
      <c r="H30" s="145">
        <f t="shared" si="11"/>
        <v>488945</v>
      </c>
      <c r="I30" s="144">
        <f>MAX(I19:I29)</f>
        <v>23</v>
      </c>
      <c r="J30" s="143">
        <f t="shared" si="11"/>
        <v>0</v>
      </c>
      <c r="K30" s="144">
        <f>MAX(K19:K29)</f>
        <v>0</v>
      </c>
      <c r="L30" s="145">
        <f t="shared" si="11"/>
        <v>0</v>
      </c>
      <c r="M30" s="144">
        <f>MAX(M19:M29)</f>
        <v>0</v>
      </c>
      <c r="N30" s="145">
        <f>SUM(N19:N29)</f>
        <v>5079035</v>
      </c>
      <c r="O30" s="144">
        <f>MAX(O19:O29)</f>
        <v>192</v>
      </c>
      <c r="P30" s="146">
        <f>SUM(P19:P29)</f>
        <v>0</v>
      </c>
      <c r="Q30" s="144">
        <f>MAX(Q19:Q29)</f>
        <v>0</v>
      </c>
      <c r="S30" s="147" t="s">
        <v>65</v>
      </c>
      <c r="T30" s="116">
        <f>IF((Section1!$C$25+Section1!$H$25)=0,0,B30/(Section1!$C$25+Section1!$H$25))</f>
        <v>0.25506630454710094</v>
      </c>
      <c r="U30" s="116">
        <f>IF((Section1!$C$26+Section1!$H$26)=0,0,D30/(Section1!$C$26+Section1!$H$26))</f>
        <v>0.26989155459004815</v>
      </c>
      <c r="V30" s="116">
        <f>IF((Section1!$C$27+Section1!$H$27)=0,0,F30/(Section1!$C$27+Section1!$H$27))</f>
        <v>0.2820641763779062</v>
      </c>
      <c r="W30" s="116">
        <f>IF((Section1!$C$28+Section1!$H$28)=0,0,H30/(Section1!$C$28+Section1!$H$28))</f>
        <v>0.30443301844735393</v>
      </c>
      <c r="X30" s="116">
        <f>IF((Section1!$H$29)=0,0,J30/(Section1!$C$29+Section1!$H$29))</f>
        <v>0</v>
      </c>
      <c r="Y30" s="116">
        <f>IF((Section1!$C$30+Section1!$H$30)=0,0,L30/(Section1!$C$30+Section1!$H$30))</f>
        <v>0</v>
      </c>
      <c r="Z30" s="117">
        <f>IF((Section1!$C$31+Section1!$H$31)=0,0,(B30+D30+F30+H30+J30+L30)/(Section1!$C$31+Section1!$H$31))</f>
        <v>0.26944964480266836</v>
      </c>
      <c r="AB30" s="147" t="s">
        <v>65</v>
      </c>
      <c r="AC30" s="118">
        <f t="shared" si="1"/>
        <v>31325.40625</v>
      </c>
      <c r="AD30" s="118">
        <f t="shared" si="2"/>
        <v>26737.764705882353</v>
      </c>
      <c r="AE30" s="118">
        <f t="shared" si="3"/>
        <v>22622.925925925927</v>
      </c>
      <c r="AF30" s="118">
        <f t="shared" si="4"/>
        <v>21258.478260869564</v>
      </c>
      <c r="AG30" s="118" t="str">
        <f t="shared" si="5"/>
        <v/>
      </c>
      <c r="AH30" s="118" t="str">
        <f t="shared" si="6"/>
        <v/>
      </c>
      <c r="AI30" s="119">
        <f t="shared" si="7"/>
        <v>26453.307291666668</v>
      </c>
    </row>
    <row r="31" spans="1:35" ht="16.5" customHeight="1" thickBot="1" thickTop="1">
      <c r="A31" s="148" t="s">
        <v>67</v>
      </c>
      <c r="B31" s="148"/>
      <c r="C31" s="148"/>
      <c r="D31" s="148"/>
      <c r="E31" s="148"/>
      <c r="F31" s="148"/>
      <c r="G31" s="148"/>
      <c r="H31" s="148"/>
      <c r="I31" s="148"/>
      <c r="J31" s="148"/>
      <c r="K31" s="148"/>
      <c r="L31" s="148"/>
      <c r="M31" s="148"/>
      <c r="N31" s="148"/>
      <c r="O31" s="149"/>
      <c r="P31" s="150"/>
      <c r="Q31" s="150"/>
      <c r="S31" s="97"/>
      <c r="T31" s="160" t="s">
        <v>39</v>
      </c>
      <c r="U31" s="160" t="s">
        <v>40</v>
      </c>
      <c r="V31" s="160" t="s">
        <v>41</v>
      </c>
      <c r="W31" s="160" t="s">
        <v>42</v>
      </c>
      <c r="X31" s="160" t="s">
        <v>43</v>
      </c>
      <c r="Y31" s="160" t="s">
        <v>44</v>
      </c>
      <c r="Z31" s="161" t="s">
        <v>52</v>
      </c>
      <c r="AB31" s="97"/>
      <c r="AC31" s="100" t="s">
        <v>39</v>
      </c>
      <c r="AD31" s="100" t="s">
        <v>40</v>
      </c>
      <c r="AE31" s="100" t="s">
        <v>41</v>
      </c>
      <c r="AF31" s="100" t="s">
        <v>42</v>
      </c>
      <c r="AG31" s="100" t="s">
        <v>43</v>
      </c>
      <c r="AH31" s="100" t="s">
        <v>44</v>
      </c>
      <c r="AI31" s="101" t="s">
        <v>52</v>
      </c>
    </row>
    <row r="32" spans="1:35" ht="15">
      <c r="A32" s="151" t="s">
        <v>53</v>
      </c>
      <c r="B32" s="162">
        <f>(B6+(B19*Section1!$K$41))</f>
        <v>1140340.636362487</v>
      </c>
      <c r="C32" s="163">
        <f>C19+C6</f>
        <v>145</v>
      </c>
      <c r="D32" s="164">
        <f>(D6+(D19*Section1!$K$41))</f>
        <v>1101076.181817473</v>
      </c>
      <c r="E32" s="165">
        <f>E19+E6</f>
        <v>178</v>
      </c>
      <c r="F32" s="162">
        <f>(F6+(F19*Section1!$K$41))</f>
        <v>737729.5454539561</v>
      </c>
      <c r="G32" s="163">
        <f>G19+G6</f>
        <v>156</v>
      </c>
      <c r="H32" s="164">
        <f>(H6+(H19*Section1!$K$41))</f>
        <v>291002.5454543274</v>
      </c>
      <c r="I32" s="165">
        <f>I19+I6</f>
        <v>69</v>
      </c>
      <c r="J32" s="162">
        <f>(J6+(J19*Section1!$K$41))</f>
        <v>0</v>
      </c>
      <c r="K32" s="163">
        <f>K19+K6</f>
        <v>0</v>
      </c>
      <c r="L32" s="164">
        <f>(L6+(L19*Section1!$K$41))</f>
        <v>0</v>
      </c>
      <c r="M32" s="165">
        <f>M19+M6</f>
        <v>0</v>
      </c>
      <c r="N32" s="164">
        <f>(N6+(N19*Section1!$K$41))</f>
        <v>3270148.9090882433</v>
      </c>
      <c r="O32" s="165">
        <f aca="true" t="shared" si="12" ref="O32:Q42">O19+O6</f>
        <v>548</v>
      </c>
      <c r="P32" s="166">
        <f>(P6+(P19*Section1!$K$41))</f>
        <v>0</v>
      </c>
      <c r="Q32" s="165">
        <f>Q19+Q6</f>
        <v>0</v>
      </c>
      <c r="S32" s="115" t="s">
        <v>53</v>
      </c>
      <c r="T32" s="116">
        <f>IF((Section1!$C$33+Section1!$H$33)=0,"",B32/(Section1!$C$33+Section1!$H$33))</f>
        <v>0.07990717458017879</v>
      </c>
      <c r="U32" s="116">
        <f>IF((Section1!$C$34+Section1!$H$34)=0,"",D32/(Section1!$C$34+Section1!$H$34))</f>
        <v>0.0782672024784884</v>
      </c>
      <c r="V32" s="116">
        <f>IF((Section1!$C$35+Section1!$H$35)=0,"",F32/(Section1!$C$35+Section1!$H$35))</f>
        <v>0.07478729600088349</v>
      </c>
      <c r="W32" s="116">
        <f>IF((Section1!$C$36+Section1!$H$36)=0,"",H32/(Section1!$C$36+Section1!$H$36))</f>
        <v>0.07358528244696867</v>
      </c>
      <c r="X32" s="116" t="str">
        <f>IF((Section1!$C$37+Section1!$H$37)=0,"0.00%",J32/(Section1!$C$37+Section1!$H$37))</f>
        <v>0.00%</v>
      </c>
      <c r="Y32" s="116" t="str">
        <f>IF((Section1!$C$38+Section1!$H$38)=0,"",L32/(Section1!$C$38+Section1!$H$38))</f>
        <v/>
      </c>
      <c r="Z32" s="117">
        <f>IF((Section1!$C$39+Section1!$H$39)=0,0,(B32+D32+F32+H32+J32+L32)/(Section1!$C$39+Section1!$H$39))</f>
        <v>0.0775689100024467</v>
      </c>
      <c r="AB32" s="115" t="s">
        <v>53</v>
      </c>
      <c r="AC32" s="118">
        <f t="shared" si="1"/>
        <v>7864.418181810255</v>
      </c>
      <c r="AD32" s="118">
        <f t="shared" si="2"/>
        <v>6185.8212461655785</v>
      </c>
      <c r="AE32" s="118">
        <f t="shared" si="3"/>
        <v>4729.03554778177</v>
      </c>
      <c r="AF32" s="118">
        <f t="shared" si="4"/>
        <v>4217.428194990252</v>
      </c>
      <c r="AG32" s="118" t="str">
        <f t="shared" si="5"/>
        <v/>
      </c>
      <c r="AH32" s="118" t="str">
        <f t="shared" si="6"/>
        <v/>
      </c>
      <c r="AI32" s="119">
        <f t="shared" si="7"/>
        <v>5967.425016584386</v>
      </c>
    </row>
    <row r="33" spans="1:35" ht="15">
      <c r="A33" s="154" t="s">
        <v>68</v>
      </c>
      <c r="B33" s="167">
        <f>B20+B7</f>
        <v>1749340</v>
      </c>
      <c r="C33" s="168">
        <f>C20+C7</f>
        <v>141</v>
      </c>
      <c r="D33" s="169">
        <f>D20+D7</f>
        <v>1940083</v>
      </c>
      <c r="E33" s="170">
        <f>E20+E7</f>
        <v>166</v>
      </c>
      <c r="F33" s="167">
        <f>F20+F7</f>
        <v>1479081</v>
      </c>
      <c r="G33" s="168">
        <f>G20+G7</f>
        <v>133</v>
      </c>
      <c r="H33" s="169">
        <f>H20+H7</f>
        <v>637955</v>
      </c>
      <c r="I33" s="170">
        <f>I20+I7</f>
        <v>57</v>
      </c>
      <c r="J33" s="167">
        <f>J20+J7</f>
        <v>0</v>
      </c>
      <c r="K33" s="168">
        <f>K20+K7</f>
        <v>0</v>
      </c>
      <c r="L33" s="169">
        <f>L20+L7</f>
        <v>0</v>
      </c>
      <c r="M33" s="170">
        <f>M20+M7</f>
        <v>0</v>
      </c>
      <c r="N33" s="169">
        <f>N20+N7</f>
        <v>5806459</v>
      </c>
      <c r="O33" s="170">
        <f t="shared" si="12"/>
        <v>497</v>
      </c>
      <c r="P33" s="171">
        <f>P20+P7</f>
        <v>0</v>
      </c>
      <c r="Q33" s="170">
        <f>Q20+Q7</f>
        <v>0</v>
      </c>
      <c r="S33" s="115" t="s">
        <v>54</v>
      </c>
      <c r="T33" s="116">
        <f>IF((Section1!$C$33+Section1!$H$33)=0,"",B33/(Section1!$C$33+Section1!$H$33))</f>
        <v>0.12258163247254106</v>
      </c>
      <c r="U33" s="116">
        <f>IF((Section1!$C$34+Section1!$H$34)=0,"",D33/(Section1!$C$34+Section1!$H$34))</f>
        <v>0.13790587017824055</v>
      </c>
      <c r="V33" s="116">
        <f>IF((Section1!$C$35+Section1!$H$35)=0,"",F33/(Section1!$C$35+Section1!$H$35))</f>
        <v>0.14994176285594712</v>
      </c>
      <c r="W33" s="116">
        <f>IF((Section1!$C$36+Section1!$H$36)=0,"",H33/(Section1!$C$36+Section1!$H$36))</f>
        <v>0.16131851626989885</v>
      </c>
      <c r="X33" s="116" t="str">
        <f>IF((Section1!$C$37+Section1!$H$37)=0,"0.00%",J33/(Section1!$C$37+Section1!$H$37))</f>
        <v>0.00%</v>
      </c>
      <c r="Y33" s="116" t="str">
        <f>IF((Section1!$C$38+Section1!$H$38)=0,"",L33/(Section1!$C$38+Section1!$H$38))</f>
        <v/>
      </c>
      <c r="Z33" s="117">
        <f>IF((Section1!$C$39+Section1!$H$39)=0,0,(B33+D33+F33+H33+J33+L33)/(Section1!$C$39+Section1!$H$39))</f>
        <v>0.13773094379652384</v>
      </c>
      <c r="AB33" s="115" t="s">
        <v>54</v>
      </c>
      <c r="AC33" s="118">
        <f t="shared" si="1"/>
        <v>12406.666666666666</v>
      </c>
      <c r="AD33" s="118">
        <f t="shared" si="2"/>
        <v>11687.246987951807</v>
      </c>
      <c r="AE33" s="118">
        <f t="shared" si="3"/>
        <v>11120.90977443609</v>
      </c>
      <c r="AF33" s="118">
        <f t="shared" si="4"/>
        <v>11192.192982456141</v>
      </c>
      <c r="AG33" s="118" t="str">
        <f t="shared" si="5"/>
        <v/>
      </c>
      <c r="AH33" s="118" t="str">
        <f t="shared" si="6"/>
        <v/>
      </c>
      <c r="AI33" s="119">
        <f t="shared" si="7"/>
        <v>11683.016096579477</v>
      </c>
    </row>
    <row r="34" spans="1:35" ht="15">
      <c r="A34" s="154" t="s">
        <v>69</v>
      </c>
      <c r="B34" s="167">
        <f>B21+B8</f>
        <v>0</v>
      </c>
      <c r="C34" s="168">
        <f aca="true" t="shared" si="13" ref="C34:M37">C21+C8</f>
        <v>0</v>
      </c>
      <c r="D34" s="169">
        <f t="shared" si="13"/>
        <v>0</v>
      </c>
      <c r="E34" s="170">
        <f t="shared" si="13"/>
        <v>0</v>
      </c>
      <c r="F34" s="167">
        <f t="shared" si="13"/>
        <v>0</v>
      </c>
      <c r="G34" s="168">
        <f t="shared" si="13"/>
        <v>0</v>
      </c>
      <c r="H34" s="169">
        <f t="shared" si="13"/>
        <v>0</v>
      </c>
      <c r="I34" s="170">
        <f t="shared" si="13"/>
        <v>0</v>
      </c>
      <c r="J34" s="167">
        <f t="shared" si="13"/>
        <v>0</v>
      </c>
      <c r="K34" s="168">
        <f t="shared" si="13"/>
        <v>0</v>
      </c>
      <c r="L34" s="169">
        <f t="shared" si="13"/>
        <v>0</v>
      </c>
      <c r="M34" s="170">
        <f t="shared" si="13"/>
        <v>0</v>
      </c>
      <c r="N34" s="169">
        <f>N21+N8</f>
        <v>0</v>
      </c>
      <c r="O34" s="170">
        <f t="shared" si="12"/>
        <v>0</v>
      </c>
      <c r="P34" s="171">
        <f t="shared" si="12"/>
        <v>0</v>
      </c>
      <c r="Q34" s="170">
        <f t="shared" si="12"/>
        <v>0</v>
      </c>
      <c r="S34" s="115" t="s">
        <v>55</v>
      </c>
      <c r="T34" s="116">
        <f>IF((Section1!$C$33+Section1!$H$33)=0,"",B34/(Section1!$C$33+Section1!$H$33))</f>
        <v>0</v>
      </c>
      <c r="U34" s="116">
        <f>IF((Section1!$C$34+Section1!$H$34)=0,"",D34/(Section1!$C$34+Section1!$H$34))</f>
        <v>0</v>
      </c>
      <c r="V34" s="116">
        <f>IF((Section1!$C$35+Section1!$H$35)=0,"",F34/(Section1!$C$35+Section1!$H$35))</f>
        <v>0</v>
      </c>
      <c r="W34" s="116">
        <f>IF((Section1!$C$36+Section1!$H$36)=0,"",H34/(Section1!$C$36+Section1!$H$36))</f>
        <v>0</v>
      </c>
      <c r="X34" s="116" t="str">
        <f>IF((Section1!$C$37+Section1!$H$37)=0,"0.00%",J34/(Section1!$C$37+Section1!$H$37))</f>
        <v>0.00%</v>
      </c>
      <c r="Y34" s="116" t="str">
        <f>IF((Section1!$C$38+Section1!$H$38)=0,"",L34/(Section1!$C$38+Section1!$H$38))</f>
        <v/>
      </c>
      <c r="Z34" s="117">
        <f>IF((Section1!$C$39+Section1!$H$39)=0,0,(B34+D34+F34+H34+J34+L34)/(Section1!$C$39+Section1!$H$39))</f>
        <v>0</v>
      </c>
      <c r="AB34" s="115" t="s">
        <v>55</v>
      </c>
      <c r="AC34" s="118" t="str">
        <f t="shared" si="1"/>
        <v/>
      </c>
      <c r="AD34" s="118" t="str">
        <f t="shared" si="2"/>
        <v/>
      </c>
      <c r="AE34" s="118" t="str">
        <f t="shared" si="3"/>
        <v/>
      </c>
      <c r="AF34" s="118" t="str">
        <f t="shared" si="4"/>
        <v/>
      </c>
      <c r="AG34" s="118" t="str">
        <f t="shared" si="5"/>
        <v/>
      </c>
      <c r="AH34" s="118" t="str">
        <f t="shared" si="6"/>
        <v/>
      </c>
      <c r="AI34" s="119" t="str">
        <f t="shared" si="7"/>
        <v/>
      </c>
    </row>
    <row r="35" spans="1:35" ht="26.45" customHeight="1">
      <c r="A35" s="155" t="s">
        <v>70</v>
      </c>
      <c r="B35" s="167">
        <f>B22+B9</f>
        <v>0</v>
      </c>
      <c r="C35" s="168">
        <f t="shared" si="13"/>
        <v>0</v>
      </c>
      <c r="D35" s="169">
        <f t="shared" si="13"/>
        <v>0</v>
      </c>
      <c r="E35" s="170">
        <f t="shared" si="13"/>
        <v>0</v>
      </c>
      <c r="F35" s="167">
        <f t="shared" si="13"/>
        <v>0</v>
      </c>
      <c r="G35" s="168">
        <f t="shared" si="13"/>
        <v>0</v>
      </c>
      <c r="H35" s="169">
        <f t="shared" si="13"/>
        <v>0</v>
      </c>
      <c r="I35" s="170">
        <f t="shared" si="13"/>
        <v>0</v>
      </c>
      <c r="J35" s="167">
        <f t="shared" si="13"/>
        <v>0</v>
      </c>
      <c r="K35" s="168">
        <f t="shared" si="13"/>
        <v>0</v>
      </c>
      <c r="L35" s="169">
        <f t="shared" si="13"/>
        <v>0</v>
      </c>
      <c r="M35" s="170">
        <f t="shared" si="13"/>
        <v>0</v>
      </c>
      <c r="N35" s="169">
        <f>N22+N9</f>
        <v>0</v>
      </c>
      <c r="O35" s="170">
        <f t="shared" si="12"/>
        <v>0</v>
      </c>
      <c r="P35" s="171">
        <f t="shared" si="12"/>
        <v>0</v>
      </c>
      <c r="Q35" s="170">
        <f t="shared" si="12"/>
        <v>0</v>
      </c>
      <c r="S35" s="129" t="s">
        <v>57</v>
      </c>
      <c r="T35" s="116">
        <f>IF((Section1!$C$33+Section1!$H$33)=0,"",B35/(Section1!$C$33+Section1!$H$33))</f>
        <v>0</v>
      </c>
      <c r="U35" s="116">
        <f>IF((Section1!$C$34+Section1!$H$34)=0,"",D35/(Section1!$C$34+Section1!$H$34))</f>
        <v>0</v>
      </c>
      <c r="V35" s="116">
        <f>IF((Section1!$C$35+Section1!$H$35)=0,"",F35/(Section1!$C$35+Section1!$H$35))</f>
        <v>0</v>
      </c>
      <c r="W35" s="116">
        <f>IF((Section1!$C$36+Section1!$H$36)=0,"",H35/(Section1!$C$36+Section1!$H$36))</f>
        <v>0</v>
      </c>
      <c r="X35" s="116" t="str">
        <f>IF((Section1!$C$37+Section1!$H$37)=0,"0.00%",J35/(Section1!$C$37+Section1!$H$37))</f>
        <v>0.00%</v>
      </c>
      <c r="Y35" s="116" t="str">
        <f>IF((Section1!$C$38+Section1!$H$38)=0,"",L35/(Section1!$C$38+Section1!$H$38))</f>
        <v/>
      </c>
      <c r="Z35" s="117">
        <f>IF((Section1!$C$39+Section1!$H$39)=0,0,(B35+D35+F35+H35+J35+L35)/(Section1!$C$39+Section1!$H$39))</f>
        <v>0</v>
      </c>
      <c r="AB35" s="129" t="s">
        <v>57</v>
      </c>
      <c r="AC35" s="118" t="str">
        <f>IF(B35=0,IF(C35=0,"","CHECK"),IF(C35=0,"CHECK",B35/C35))</f>
        <v/>
      </c>
      <c r="AD35" s="118" t="str">
        <f>IF(D35=0,IF(E35=0,"","CHECK"),IF(E35=0,"CHECK",D35/E35))</f>
        <v/>
      </c>
      <c r="AE35" s="118" t="str">
        <f>IF(F35=0,IF(G35=0,"","CHECK"),IF(G35=0,"CHECK",F35/G35))</f>
        <v/>
      </c>
      <c r="AF35" s="118" t="str">
        <f>IF(H35=0,IF(I35=0,"","CHECK"),IF(I35=0,"CHECK",H35/I35))</f>
        <v/>
      </c>
      <c r="AG35" s="118" t="str">
        <f>IF(J35=0,IF(K35=0,"","CHECK"),IF(K35=0,"CHECK",J35/K35))</f>
        <v/>
      </c>
      <c r="AH35" s="118" t="str">
        <f>IF(L35=0,IF(M35=0,"","CHECK"),IF(M35=0,"CHECK",L35/M35))</f>
        <v/>
      </c>
      <c r="AI35" s="119" t="str">
        <f>IF((B35+D35+F35+H35+J35+L35)=0,IF((C35+E35+G35+I35+K35+M35)=0,"","CHECK"),IF((C35+E35+G35+I35+K35+M35)=0,"CHECK",(B35+D35+F35+H35+J35+L35)/(C35+E35+G35+I35+K35+M35)))</f>
        <v/>
      </c>
    </row>
    <row r="36" spans="1:35" ht="15">
      <c r="A36" s="154" t="s">
        <v>71</v>
      </c>
      <c r="B36" s="167">
        <f>B23+B10</f>
        <v>0</v>
      </c>
      <c r="C36" s="168">
        <f t="shared" si="13"/>
        <v>0</v>
      </c>
      <c r="D36" s="172">
        <f t="shared" si="13"/>
        <v>0</v>
      </c>
      <c r="E36" s="170">
        <f t="shared" si="13"/>
        <v>0</v>
      </c>
      <c r="F36" s="167">
        <f t="shared" si="13"/>
        <v>0</v>
      </c>
      <c r="G36" s="168">
        <f t="shared" si="13"/>
        <v>0</v>
      </c>
      <c r="H36" s="172">
        <f t="shared" si="13"/>
        <v>0</v>
      </c>
      <c r="I36" s="170">
        <f t="shared" si="13"/>
        <v>0</v>
      </c>
      <c r="J36" s="167">
        <f t="shared" si="13"/>
        <v>0</v>
      </c>
      <c r="K36" s="168">
        <f t="shared" si="13"/>
        <v>0</v>
      </c>
      <c r="L36" s="172">
        <f t="shared" si="13"/>
        <v>0</v>
      </c>
      <c r="M36" s="170">
        <f t="shared" si="13"/>
        <v>0</v>
      </c>
      <c r="N36" s="172">
        <f>N23+N10</f>
        <v>0</v>
      </c>
      <c r="O36" s="170">
        <f t="shared" si="12"/>
        <v>0</v>
      </c>
      <c r="P36" s="171">
        <f t="shared" si="12"/>
        <v>0</v>
      </c>
      <c r="Q36" s="170">
        <f t="shared" si="12"/>
        <v>0</v>
      </c>
      <c r="S36" s="115" t="s">
        <v>58</v>
      </c>
      <c r="T36" s="116">
        <f>IF((Section1!$C$33+Section1!$H$33)=0,"",B36/(Section1!$C$33+Section1!$H$33))</f>
        <v>0</v>
      </c>
      <c r="U36" s="116">
        <f>IF((Section1!$C$34+Section1!$H$34)=0,"",D36/(Section1!$C$34+Section1!$H$34))</f>
        <v>0</v>
      </c>
      <c r="V36" s="116">
        <f>IF((Section1!$C$35+Section1!$H$35)=0,"",F36/(Section1!$C$35+Section1!$H$35))</f>
        <v>0</v>
      </c>
      <c r="W36" s="116">
        <f>IF((Section1!$C$36+Section1!$H$36)=0,"",H36/(Section1!$C$36+Section1!$H$36))</f>
        <v>0</v>
      </c>
      <c r="X36" s="116" t="str">
        <f>IF((Section1!$C$37+Section1!$H$37)=0,"0.00%",J36/(Section1!$C$37+Section1!$H$37))</f>
        <v>0.00%</v>
      </c>
      <c r="Y36" s="116" t="str">
        <f>IF((Section1!$C$38+Section1!$H$38)=0,"",L36/(Section1!$C$38+Section1!$H$38))</f>
        <v/>
      </c>
      <c r="Z36" s="117">
        <f>IF((Section1!$C$39+Section1!$H$39)=0,0,(B36+D36+F36+H36+J36+L36)/(Section1!$C$39+Section1!$H$39))</f>
        <v>0</v>
      </c>
      <c r="AB36" s="115" t="s">
        <v>58</v>
      </c>
      <c r="AC36" s="118" t="str">
        <f t="shared" si="1"/>
        <v/>
      </c>
      <c r="AD36" s="118" t="str">
        <f t="shared" si="2"/>
        <v/>
      </c>
      <c r="AE36" s="118" t="str">
        <f t="shared" si="3"/>
        <v/>
      </c>
      <c r="AF36" s="118" t="str">
        <f t="shared" si="4"/>
        <v/>
      </c>
      <c r="AG36" s="118" t="str">
        <f t="shared" si="5"/>
        <v/>
      </c>
      <c r="AH36" s="118" t="str">
        <f t="shared" si="6"/>
        <v/>
      </c>
      <c r="AI36" s="119" t="str">
        <f t="shared" si="7"/>
        <v/>
      </c>
    </row>
    <row r="37" spans="1:35" ht="15">
      <c r="A37" s="154" t="s">
        <v>72</v>
      </c>
      <c r="B37" s="173">
        <f>B24+B11</f>
        <v>0</v>
      </c>
      <c r="C37" s="174">
        <f t="shared" si="13"/>
        <v>0</v>
      </c>
      <c r="D37" s="175">
        <f t="shared" si="13"/>
        <v>0</v>
      </c>
      <c r="E37" s="176">
        <f t="shared" si="13"/>
        <v>0</v>
      </c>
      <c r="F37" s="173">
        <f t="shared" si="13"/>
        <v>0</v>
      </c>
      <c r="G37" s="174">
        <f t="shared" si="13"/>
        <v>0</v>
      </c>
      <c r="H37" s="175">
        <f t="shared" si="13"/>
        <v>0</v>
      </c>
      <c r="I37" s="176">
        <f t="shared" si="13"/>
        <v>0</v>
      </c>
      <c r="J37" s="173">
        <f t="shared" si="13"/>
        <v>0</v>
      </c>
      <c r="K37" s="174">
        <f t="shared" si="13"/>
        <v>0</v>
      </c>
      <c r="L37" s="175">
        <f t="shared" si="13"/>
        <v>0</v>
      </c>
      <c r="M37" s="176">
        <f t="shared" si="13"/>
        <v>0</v>
      </c>
      <c r="N37" s="175">
        <f>N24+N11</f>
        <v>0</v>
      </c>
      <c r="O37" s="176">
        <f t="shared" si="12"/>
        <v>0</v>
      </c>
      <c r="P37" s="177">
        <f t="shared" si="12"/>
        <v>0</v>
      </c>
      <c r="Q37" s="176">
        <f t="shared" si="12"/>
        <v>0</v>
      </c>
      <c r="S37" s="131" t="s">
        <v>59</v>
      </c>
      <c r="T37" s="116">
        <f>IF((Section1!$C$33+Section1!$H$33)=0,"",B37/(Section1!$C$33+Section1!$H$33))</f>
        <v>0</v>
      </c>
      <c r="U37" s="116">
        <f>IF((Section1!$C$34+Section1!$H$34)=0,"",D37/(Section1!$C$34+Section1!$H$34))</f>
        <v>0</v>
      </c>
      <c r="V37" s="116">
        <f>IF((Section1!$C$35+Section1!$H$35)=0,"",F37/(Section1!$C$35+Section1!$H$35))</f>
        <v>0</v>
      </c>
      <c r="W37" s="116">
        <f>IF((Section1!$C$36+Section1!$H$36)=0,"",H37/(Section1!$C$36+Section1!$H$36))</f>
        <v>0</v>
      </c>
      <c r="X37" s="116" t="str">
        <f>IF((Section1!$C$37+Section1!$H$37)=0,"0.00%",J37/(Section1!$C$37+Section1!$H$37))</f>
        <v>0.00%</v>
      </c>
      <c r="Y37" s="116" t="str">
        <f>IF((Section1!$C$38+Section1!$H$38)=0,"",L37/(Section1!$C$38+Section1!$H$38))</f>
        <v/>
      </c>
      <c r="Z37" s="117">
        <f>IF((Section1!$C$39+Section1!$H$39)=0,0,(B37+D37+F37+H37+J37+L37)/(Section1!$C$39+Section1!$H$39))</f>
        <v>0</v>
      </c>
      <c r="AB37" s="131" t="s">
        <v>59</v>
      </c>
      <c r="AC37" s="118" t="str">
        <f t="shared" si="1"/>
        <v/>
      </c>
      <c r="AD37" s="118" t="str">
        <f t="shared" si="2"/>
        <v/>
      </c>
      <c r="AE37" s="118" t="str">
        <f t="shared" si="3"/>
        <v/>
      </c>
      <c r="AF37" s="118" t="str">
        <f t="shared" si="4"/>
        <v/>
      </c>
      <c r="AG37" s="118" t="str">
        <f t="shared" si="5"/>
        <v/>
      </c>
      <c r="AH37" s="118" t="str">
        <f t="shared" si="6"/>
        <v/>
      </c>
      <c r="AI37" s="119" t="str">
        <f t="shared" si="7"/>
        <v/>
      </c>
    </row>
    <row r="38" spans="1:35" ht="15">
      <c r="A38" s="154" t="s">
        <v>60</v>
      </c>
      <c r="B38" s="167">
        <f>(B12+(B25*Section1!$K$41))</f>
        <v>992173.090908142</v>
      </c>
      <c r="C38" s="168">
        <f>C25+C12</f>
        <v>145</v>
      </c>
      <c r="D38" s="169">
        <f>(D12+(D25*Section1!$K$41))</f>
        <v>1064302.545453861</v>
      </c>
      <c r="E38" s="170">
        <f>E25+E12</f>
        <v>178</v>
      </c>
      <c r="F38" s="167">
        <f>(F12+(F25*Section1!$K$41))</f>
        <v>752448.5454539461</v>
      </c>
      <c r="G38" s="168">
        <f>G25+G12</f>
        <v>156</v>
      </c>
      <c r="H38" s="169">
        <f>(H12+(H25*Section1!$K$41))</f>
        <v>302528.9090906857</v>
      </c>
      <c r="I38" s="170">
        <f>I25+I12</f>
        <v>69</v>
      </c>
      <c r="J38" s="167">
        <f>(J12+(J25*Section1!$K$41))</f>
        <v>0</v>
      </c>
      <c r="K38" s="168">
        <f>K25+K12</f>
        <v>0</v>
      </c>
      <c r="L38" s="169">
        <f>(L12+(L25*Section1!$K$41))</f>
        <v>0</v>
      </c>
      <c r="M38" s="170">
        <f>M25+M12</f>
        <v>0</v>
      </c>
      <c r="N38" s="169">
        <f>(N12+(N25*Section1!$K$41))</f>
        <v>3111453.090906635</v>
      </c>
      <c r="O38" s="170">
        <f t="shared" si="12"/>
        <v>548</v>
      </c>
      <c r="P38" s="171">
        <f>(P12+(P25*Section1!$K$41))</f>
        <v>0</v>
      </c>
      <c r="Q38" s="170">
        <f>Q25+Q12</f>
        <v>0</v>
      </c>
      <c r="S38" s="131" t="s">
        <v>60</v>
      </c>
      <c r="T38" s="116">
        <f>IF((Section1!$C$33+Section1!$H$33)=0,"",B38/(Section1!$C$33+Section1!$H$33))</f>
        <v>0.0695246191014022</v>
      </c>
      <c r="U38" s="116">
        <f>IF((Section1!$C$34+Section1!$H$34)=0,"",D38/(Section1!$C$34+Section1!$H$34))</f>
        <v>0.0756532419817766</v>
      </c>
      <c r="V38" s="116">
        <f>IF((Section1!$C$35+Section1!$H$35)=0,"",F38/(Section1!$C$35+Section1!$H$35))</f>
        <v>0.07627943389426133</v>
      </c>
      <c r="W38" s="116">
        <f>IF((Section1!$C$36+Section1!$H$36)=0,"",H38/(Section1!$C$36+Section1!$H$36))</f>
        <v>0.07649993297843975</v>
      </c>
      <c r="X38" s="116" t="str">
        <f>IF((Section1!$C$37+Section1!$H$37)=0,"0.00%",J38/(Section1!$C$37+Section1!$H$37))</f>
        <v>0.00%</v>
      </c>
      <c r="Y38" s="116" t="str">
        <f>IF((Section1!$C$38+Section1!$H$38)=0,"",L38/(Section1!$C$38+Section1!$H$38))</f>
        <v/>
      </c>
      <c r="Z38" s="117">
        <f>IF((Section1!$C$39+Section1!$H$39)=0,0,(B38+D38+F38+H38+J38+L38)/(Section1!$C$39+Section1!$H$39))</f>
        <v>0.07380459774006536</v>
      </c>
      <c r="AB38" s="131" t="s">
        <v>60</v>
      </c>
      <c r="AC38" s="118">
        <f t="shared" si="1"/>
        <v>6842.573040745807</v>
      </c>
      <c r="AD38" s="118">
        <f t="shared" si="2"/>
        <v>5979.227783448657</v>
      </c>
      <c r="AE38" s="118">
        <f t="shared" si="3"/>
        <v>4823.38811188427</v>
      </c>
      <c r="AF38" s="118">
        <f t="shared" si="4"/>
        <v>4384.476943343271</v>
      </c>
      <c r="AG38" s="118" t="str">
        <f t="shared" si="5"/>
        <v/>
      </c>
      <c r="AH38" s="118" t="str">
        <f t="shared" si="6"/>
        <v/>
      </c>
      <c r="AI38" s="119">
        <f t="shared" si="7"/>
        <v>5677.834107493859</v>
      </c>
    </row>
    <row r="39" spans="1:35" ht="15">
      <c r="A39" s="154" t="s">
        <v>73</v>
      </c>
      <c r="B39" s="167">
        <f>B26+B13</f>
        <v>94199</v>
      </c>
      <c r="C39" s="168">
        <f>C26+C13</f>
        <v>145</v>
      </c>
      <c r="D39" s="169">
        <f>D26+D13</f>
        <v>89921</v>
      </c>
      <c r="E39" s="170">
        <f>E26+E13</f>
        <v>178</v>
      </c>
      <c r="F39" s="167">
        <f>F26+F13</f>
        <v>63911</v>
      </c>
      <c r="G39" s="168">
        <f>G26+G13</f>
        <v>156</v>
      </c>
      <c r="H39" s="169">
        <f>H26+H13</f>
        <v>25480</v>
      </c>
      <c r="I39" s="170">
        <f>I26+I13</f>
        <v>69</v>
      </c>
      <c r="J39" s="167">
        <f>J26+J13</f>
        <v>0</v>
      </c>
      <c r="K39" s="168">
        <f>K26+K13</f>
        <v>0</v>
      </c>
      <c r="L39" s="169">
        <f>L26+L13</f>
        <v>0</v>
      </c>
      <c r="M39" s="170">
        <f>M26+M13</f>
        <v>0</v>
      </c>
      <c r="N39" s="169">
        <f>N26+N13</f>
        <v>273511</v>
      </c>
      <c r="O39" s="170">
        <f t="shared" si="12"/>
        <v>548</v>
      </c>
      <c r="P39" s="171">
        <f>P26+P13</f>
        <v>0</v>
      </c>
      <c r="Q39" s="170">
        <f>Q26+Q13</f>
        <v>0</v>
      </c>
      <c r="S39" s="131" t="s">
        <v>61</v>
      </c>
      <c r="T39" s="116">
        <f>IF((Section1!$C$33+Section1!$H$33)=0,"",B39/(Section1!$C$33+Section1!$H$33))</f>
        <v>0.006600813562418338</v>
      </c>
      <c r="U39" s="116">
        <f>IF((Section1!$C$34+Section1!$H$34)=0,"",D39/(Section1!$C$34+Section1!$H$34))</f>
        <v>0.0063918057899056725</v>
      </c>
      <c r="V39" s="116">
        <f>IF((Section1!$C$35+Section1!$H$35)=0,"",F39/(Section1!$C$35+Section1!$H$35))</f>
        <v>0.0064789744482462</v>
      </c>
      <c r="W39" s="116">
        <f>IF((Section1!$C$36+Section1!$H$36)=0,"",H39/(Section1!$C$36+Section1!$H$36))</f>
        <v>0.00644308108652965</v>
      </c>
      <c r="X39" s="116" t="str">
        <f>IF((Section1!$C$37+Section1!$H$37)=0,"0.00%",J39/(Section1!$C$37+Section1!$H$37))</f>
        <v>0.00%</v>
      </c>
      <c r="Y39" s="116" t="str">
        <f>IF((Section1!$C$38+Section1!$H$38)=0,"",L39/(Section1!$C$38+Section1!$H$38))</f>
        <v/>
      </c>
      <c r="Z39" s="117">
        <f>IF((Section1!$C$39+Section1!$H$39)=0,0,(B39+D39+F39+H39+J39+L39)/(Section1!$C$39+Section1!$H$39))</f>
        <v>0.006487762708516677</v>
      </c>
      <c r="AB39" s="131" t="s">
        <v>61</v>
      </c>
      <c r="AC39" s="118">
        <f t="shared" si="1"/>
        <v>649.648275862069</v>
      </c>
      <c r="AD39" s="118">
        <f t="shared" si="2"/>
        <v>505.1741573033708</v>
      </c>
      <c r="AE39" s="118">
        <f t="shared" si="3"/>
        <v>409.68589743589746</v>
      </c>
      <c r="AF39" s="118">
        <f t="shared" si="4"/>
        <v>369.27536231884056</v>
      </c>
      <c r="AG39" s="118" t="str">
        <f t="shared" si="5"/>
        <v/>
      </c>
      <c r="AH39" s="118" t="str">
        <f t="shared" si="6"/>
        <v/>
      </c>
      <c r="AI39" s="119">
        <f t="shared" si="7"/>
        <v>499.10766423357666</v>
      </c>
    </row>
    <row r="40" spans="1:35" ht="15">
      <c r="A40" s="154" t="s">
        <v>62</v>
      </c>
      <c r="B40" s="173">
        <f>(B14+(B27*Section1!$K$41))</f>
        <v>7334.9999999936</v>
      </c>
      <c r="C40" s="174">
        <f>C27+C14</f>
        <v>145</v>
      </c>
      <c r="D40" s="175">
        <f>(D14+(D27*Section1!$K$41))</f>
        <v>9234.999999995</v>
      </c>
      <c r="E40" s="176">
        <f>E27+E14</f>
        <v>177</v>
      </c>
      <c r="F40" s="173">
        <f>(F14+(F27*Section1!$K$41))</f>
        <v>7846.9999999946995</v>
      </c>
      <c r="G40" s="174">
        <f>G27+G14</f>
        <v>153</v>
      </c>
      <c r="H40" s="175">
        <f>(H14+(H27*Section1!$K$41))</f>
        <v>3564.9999999977</v>
      </c>
      <c r="I40" s="176">
        <f>I27+I14</f>
        <v>69</v>
      </c>
      <c r="J40" s="173">
        <f>(J14+(J27*Section1!$K$41))</f>
        <v>0</v>
      </c>
      <c r="K40" s="174">
        <f>K27+K14</f>
        <v>0</v>
      </c>
      <c r="L40" s="175">
        <f>(L14+(L27*Section1!$K$41))</f>
        <v>0</v>
      </c>
      <c r="M40" s="176">
        <f>M27+M14</f>
        <v>0</v>
      </c>
      <c r="N40" s="175">
        <f>(N14+(N27*Section1!$K$41))</f>
        <v>27981.999999981002</v>
      </c>
      <c r="O40" s="176">
        <f t="shared" si="12"/>
        <v>544</v>
      </c>
      <c r="P40" s="177">
        <f>(P14+(P27*Section1!$K$41))</f>
        <v>0</v>
      </c>
      <c r="Q40" s="176">
        <f>Q27+Q14</f>
        <v>0</v>
      </c>
      <c r="S40" s="131" t="s">
        <v>62</v>
      </c>
      <c r="T40" s="116">
        <f>IF((Section1!$C$33+Section1!$H$33)=0,"",B40/(Section1!$C$33+Section1!$H$33))</f>
        <v>0.0005139860028269543</v>
      </c>
      <c r="U40" s="116">
        <f>IF((Section1!$C$34+Section1!$H$34)=0,"",D40/(Section1!$C$34+Section1!$H$34))</f>
        <v>0.0006564465082655545</v>
      </c>
      <c r="V40" s="116">
        <f>IF((Section1!$C$35+Section1!$H$35)=0,"",F40/(Section1!$C$35+Section1!$H$35))</f>
        <v>0.0007954892349572622</v>
      </c>
      <c r="W40" s="116">
        <f>IF((Section1!$C$36+Section1!$H$36)=0,"",H40/(Section1!$C$36+Section1!$H$36))</f>
        <v>0.000901475042129646</v>
      </c>
      <c r="X40" s="116" t="str">
        <f>IF((Section1!$C$37+Section1!$H$37)=0,"0.00%",J40/(Section1!$C$37+Section1!$H$37))</f>
        <v>0.00%</v>
      </c>
      <c r="Y40" s="116" t="str">
        <f>IF((Section1!$C$38+Section1!$H$38)=0,"",L40/(Section1!$C$38+Section1!$H$38))</f>
        <v/>
      </c>
      <c r="Z40" s="117">
        <f>IF((Section1!$C$39+Section1!$H$39)=0,0,(B40+D40+F40+H40+J40+L40)/(Section1!$C$39+Section1!$H$39))</f>
        <v>0.0006637414075104489</v>
      </c>
      <c r="AB40" s="131" t="s">
        <v>62</v>
      </c>
      <c r="AC40" s="118">
        <f t="shared" si="1"/>
        <v>50.58620689650758</v>
      </c>
      <c r="AD40" s="118">
        <f t="shared" si="2"/>
        <v>52.1751412429096</v>
      </c>
      <c r="AE40" s="118">
        <f t="shared" si="3"/>
        <v>51.28758169931176</v>
      </c>
      <c r="AF40" s="118">
        <f t="shared" si="4"/>
        <v>51.66666666663333</v>
      </c>
      <c r="AG40" s="118" t="str">
        <f t="shared" si="5"/>
        <v/>
      </c>
      <c r="AH40" s="118" t="str">
        <f t="shared" si="6"/>
        <v/>
      </c>
      <c r="AI40" s="119">
        <f t="shared" si="7"/>
        <v>51.43749999996507</v>
      </c>
    </row>
    <row r="41" spans="1:35" ht="15">
      <c r="A41" s="154" t="s">
        <v>63</v>
      </c>
      <c r="B41" s="167">
        <f>(B15+(B28*Section1!$K$41))</f>
        <v>85624.4545453688</v>
      </c>
      <c r="C41" s="168">
        <f>C28+C15</f>
        <v>145</v>
      </c>
      <c r="D41" s="169">
        <f>(D15+(D28*Section1!$K$41))</f>
        <v>84409.1818181267</v>
      </c>
      <c r="E41" s="170">
        <f>E28+E15</f>
        <v>178</v>
      </c>
      <c r="F41" s="167">
        <f>(F15+(F28*Section1!$K$41))</f>
        <v>59186.272727225485</v>
      </c>
      <c r="G41" s="168">
        <f>G28+G15</f>
        <v>156</v>
      </c>
      <c r="H41" s="169">
        <f>(H15+(H28*Section1!$K$41))</f>
        <v>23727.81818180066</v>
      </c>
      <c r="I41" s="170">
        <f>I28+I15</f>
        <v>69</v>
      </c>
      <c r="J41" s="167">
        <f>(J15+(J28*Section1!$K$41))</f>
        <v>0</v>
      </c>
      <c r="K41" s="168">
        <f>K28+K15</f>
        <v>0</v>
      </c>
      <c r="L41" s="169">
        <f>(L15+(L28*Section1!$K$41))</f>
        <v>0</v>
      </c>
      <c r="M41" s="170">
        <f>M28+M15</f>
        <v>0</v>
      </c>
      <c r="N41" s="169">
        <f>(N15+(N28*Section1!$K$41))</f>
        <v>252947.72727252165</v>
      </c>
      <c r="O41" s="170">
        <f t="shared" si="12"/>
        <v>548</v>
      </c>
      <c r="P41" s="171">
        <f>(P15+(P28*Section1!$K$41))</f>
        <v>0</v>
      </c>
      <c r="Q41" s="170">
        <f>Q28+Q15</f>
        <v>0</v>
      </c>
      <c r="S41" s="131" t="s">
        <v>63</v>
      </c>
      <c r="T41" s="116">
        <f>IF((Section1!$C$33+Section1!$H$33)=0,"",B41/(Section1!$C$33+Section1!$H$33))</f>
        <v>0.005999968798370926</v>
      </c>
      <c r="U41" s="116">
        <f>IF((Section1!$C$34+Section1!$H$34)=0,"",D41/(Section1!$C$34+Section1!$H$34))</f>
        <v>0.00600001220033477</v>
      </c>
      <c r="V41" s="116">
        <f>IF((Section1!$C$35+Section1!$H$35)=0,"",F41/(Section1!$C$35+Section1!$H$35))</f>
        <v>0.006000005455815506</v>
      </c>
      <c r="W41" s="116">
        <f>IF((Section1!$C$36+Section1!$H$36)=0,"",H41/(Section1!$C$36+Section1!$H$36))</f>
        <v>0.006000010068750949</v>
      </c>
      <c r="X41" s="116" t="str">
        <f>IF((Section1!$C$37+Section1!$H$37)=0,"0.00%",J41/(Section1!$C$37+Section1!$H$37))</f>
        <v>0.00%</v>
      </c>
      <c r="Y41" s="116" t="str">
        <f>IF((Section1!$C$38+Section1!$H$38)=0,"",L41/(Section1!$C$38+Section1!$H$38))</f>
        <v/>
      </c>
      <c r="Z41" s="117">
        <f>IF((Section1!$C$39+Section1!$H$39)=0,0,(B41+D41+F41+H41+J41+L41)/(Section1!$C$39+Section1!$H$39))</f>
        <v>0.005999995730346175</v>
      </c>
      <c r="AB41" s="131" t="s">
        <v>63</v>
      </c>
      <c r="AC41" s="118">
        <f t="shared" si="1"/>
        <v>590.5134796232331</v>
      </c>
      <c r="AD41" s="118">
        <f t="shared" si="2"/>
        <v>474.20888661868935</v>
      </c>
      <c r="AE41" s="118">
        <f t="shared" si="3"/>
        <v>379.3991841488813</v>
      </c>
      <c r="AF41" s="118">
        <f t="shared" si="4"/>
        <v>343.88142292464727</v>
      </c>
      <c r="AG41" s="118" t="str">
        <f t="shared" si="5"/>
        <v/>
      </c>
      <c r="AH41" s="118" t="str">
        <f t="shared" si="6"/>
        <v/>
      </c>
      <c r="AI41" s="119">
        <f t="shared" si="7"/>
        <v>461.5834439279592</v>
      </c>
    </row>
    <row r="42" spans="1:35" ht="15.75" thickBot="1">
      <c r="A42" s="156" t="s">
        <v>64</v>
      </c>
      <c r="B42" s="178">
        <f>B29+B16</f>
        <v>0</v>
      </c>
      <c r="C42" s="174">
        <f>C29+C16</f>
        <v>0</v>
      </c>
      <c r="D42" s="179">
        <f>D29+D16</f>
        <v>0</v>
      </c>
      <c r="E42" s="176">
        <f>E29+E16</f>
        <v>0</v>
      </c>
      <c r="F42" s="178">
        <f>F29+F16</f>
        <v>0</v>
      </c>
      <c r="G42" s="174">
        <f>G29+G16</f>
        <v>0</v>
      </c>
      <c r="H42" s="179">
        <f>H29+H16</f>
        <v>0</v>
      </c>
      <c r="I42" s="176">
        <f>I29+I16</f>
        <v>0</v>
      </c>
      <c r="J42" s="178">
        <f>J29+J16</f>
        <v>0</v>
      </c>
      <c r="K42" s="174">
        <f>K29+K16</f>
        <v>0</v>
      </c>
      <c r="L42" s="179">
        <f>L29+L16</f>
        <v>0</v>
      </c>
      <c r="M42" s="176">
        <f>M29+M16</f>
        <v>0</v>
      </c>
      <c r="N42" s="179">
        <f>N29+N16</f>
        <v>0</v>
      </c>
      <c r="O42" s="176">
        <f t="shared" si="12"/>
        <v>0</v>
      </c>
      <c r="P42" s="180">
        <f>P29+P16</f>
        <v>0</v>
      </c>
      <c r="Q42" s="176">
        <f>Q29+Q16</f>
        <v>0</v>
      </c>
      <c r="S42" s="131" t="s">
        <v>64</v>
      </c>
      <c r="T42" s="116">
        <f>IF((Section1!$C$33+Section1!$H$33)=0,"",B42/(Section1!$C$33+Section1!$H$33))</f>
        <v>0</v>
      </c>
      <c r="U42" s="116">
        <f>IF((Section1!$C$34+Section1!$H$34)=0,"",D42/(Section1!$C$34+Section1!$H$34))</f>
        <v>0</v>
      </c>
      <c r="V42" s="116">
        <f>IF((Section1!$C$35+Section1!$H$35)=0,"",F42/(Section1!$C$35+Section1!$H$35))</f>
        <v>0</v>
      </c>
      <c r="W42" s="116">
        <f>IF((Section1!$C$36+Section1!$H$36)=0,"",H42/(Section1!$C$36+Section1!$H$36))</f>
        <v>0</v>
      </c>
      <c r="X42" s="116" t="str">
        <f>IF((Section1!$C$37+Section1!$H$37)=0,"0.00%",J42/(Section1!$C$37+Section1!$H$37))</f>
        <v>0.00%</v>
      </c>
      <c r="Y42" s="116" t="str">
        <f>IF((Section1!$C$38+Section1!$H$38)=0,"",L42/(Section1!$C$38+Section1!$H$38))</f>
        <v/>
      </c>
      <c r="Z42" s="117">
        <f>IF((Section1!$C$39+Section1!$H$39)=0,0,(B42+D42+F42+H42+J42+L42)/(Section1!$C$39+Section1!$H$39))</f>
        <v>0</v>
      </c>
      <c r="AB42" s="131" t="s">
        <v>64</v>
      </c>
      <c r="AC42" s="118" t="str">
        <f t="shared" si="1"/>
        <v/>
      </c>
      <c r="AD42" s="118" t="str">
        <f t="shared" si="2"/>
        <v/>
      </c>
      <c r="AE42" s="118" t="str">
        <f t="shared" si="3"/>
        <v/>
      </c>
      <c r="AF42" s="118" t="str">
        <f t="shared" si="4"/>
        <v/>
      </c>
      <c r="AG42" s="118" t="str">
        <f t="shared" si="5"/>
        <v/>
      </c>
      <c r="AH42" s="118" t="str">
        <f t="shared" si="6"/>
        <v/>
      </c>
      <c r="AI42" s="119" t="str">
        <f t="shared" si="7"/>
        <v/>
      </c>
    </row>
    <row r="43" spans="1:35" ht="15.75" thickBot="1">
      <c r="A43" s="142" t="s">
        <v>65</v>
      </c>
      <c r="B43" s="181">
        <f aca="true" t="shared" si="14" ref="B43:L43">SUM(B32:B42)</f>
        <v>4069012.1818159916</v>
      </c>
      <c r="C43" s="182">
        <f>MAX(C32:C42)</f>
        <v>145</v>
      </c>
      <c r="D43" s="183">
        <f t="shared" si="14"/>
        <v>4289026.909089455</v>
      </c>
      <c r="E43" s="182">
        <f>MAX(E32:E42)</f>
        <v>178</v>
      </c>
      <c r="F43" s="184">
        <f t="shared" si="14"/>
        <v>3100203.363635123</v>
      </c>
      <c r="G43" s="182">
        <f>MAX(G32:G42)</f>
        <v>156</v>
      </c>
      <c r="H43" s="183">
        <f t="shared" si="14"/>
        <v>1284259.2727268115</v>
      </c>
      <c r="I43" s="182">
        <f>MAX(I32:I42)</f>
        <v>69</v>
      </c>
      <c r="J43" s="184">
        <f t="shared" si="14"/>
        <v>0</v>
      </c>
      <c r="K43" s="182">
        <f>MAX(K32:K42)</f>
        <v>0</v>
      </c>
      <c r="L43" s="183">
        <f t="shared" si="14"/>
        <v>0</v>
      </c>
      <c r="M43" s="182">
        <f>MAX(M32:M42)</f>
        <v>0</v>
      </c>
      <c r="N43" s="183">
        <f>SUM(N32:N42)</f>
        <v>12742501.72726738</v>
      </c>
      <c r="O43" s="182">
        <f>MAX(O32:O42)</f>
        <v>548</v>
      </c>
      <c r="P43" s="185">
        <f>SUM(P32:P42)</f>
        <v>0</v>
      </c>
      <c r="Q43" s="182">
        <f>MAX(Q32:Q42)</f>
        <v>0</v>
      </c>
      <c r="S43" s="147" t="s">
        <v>65</v>
      </c>
      <c r="T43" s="186">
        <f>IF((Section1!$C$33+Section1!$H$33)=0,0,B43/(Section1!$C$33+Section1!$H$33))</f>
        <v>0.2851281945177383</v>
      </c>
      <c r="U43" s="186">
        <f>IF((Section1!$C$34+Section1!$H$34)=0,0,D43/(Section1!$C$34+Section1!$H$34))</f>
        <v>0.3048745791370115</v>
      </c>
      <c r="V43" s="186">
        <f>IF((Section1!$C$35+Section1!$H$35)=0,0,F43/(Section1!$C$35+Section1!$H$35))</f>
        <v>0.31428296189011096</v>
      </c>
      <c r="W43" s="186">
        <f>IF((Section1!$C$36+Section1!$H$36)=0,0,H43/(Section1!$C$36+Section1!$H$36))</f>
        <v>0.32474829789271753</v>
      </c>
      <c r="X43" s="186">
        <f>IF((Section1!$C$37+Section1!$H$37)=0,0,J43/(Section1!$C$37+Section1!$H$37))</f>
        <v>0</v>
      </c>
      <c r="Y43" s="186">
        <f>IF((Section1!$C$38+Section1!$H$38)=0,0,L43/(Section1!$C$38+Section1!$H$38))</f>
        <v>0</v>
      </c>
      <c r="Z43" s="187">
        <f>IF((Section1!$C$39+Section1!$H$39)=0,0,(B43+D43+F43+H43+J43+L43)/(Section1!$C$39+Section1!$H$39))</f>
        <v>0.3022559513854092</v>
      </c>
      <c r="AB43" s="147" t="s">
        <v>65</v>
      </c>
      <c r="AC43" s="118">
        <f t="shared" si="1"/>
        <v>28062.152978041322</v>
      </c>
      <c r="AD43" s="118">
        <f t="shared" si="2"/>
        <v>24095.65679263739</v>
      </c>
      <c r="AE43" s="118">
        <f t="shared" si="3"/>
        <v>19873.09848484053</v>
      </c>
      <c r="AF43" s="118">
        <f t="shared" si="4"/>
        <v>18612.453227924805</v>
      </c>
      <c r="AG43" s="118" t="str">
        <f t="shared" si="5"/>
        <v/>
      </c>
      <c r="AH43" s="118" t="str">
        <f t="shared" si="6"/>
        <v/>
      </c>
      <c r="AI43" s="188">
        <f t="shared" si="7"/>
        <v>23252.740378225146</v>
      </c>
    </row>
    <row r="44" spans="1:35" s="189" customFormat="1" ht="16.5" customHeight="1" thickTop="1">
      <c r="A44" s="189" t="s">
        <v>74</v>
      </c>
      <c r="T44" s="190"/>
      <c r="U44" s="190"/>
      <c r="V44" s="190"/>
      <c r="W44" s="190"/>
      <c r="X44" s="190"/>
      <c r="Y44" s="190"/>
      <c r="Z44" s="190"/>
      <c r="AC44" s="191"/>
      <c r="AD44" s="191"/>
      <c r="AE44" s="191"/>
      <c r="AF44" s="191"/>
      <c r="AG44" s="191"/>
      <c r="AH44" s="191"/>
      <c r="AI44" s="192"/>
    </row>
    <row r="45" spans="1:35" s="189" customFormat="1" ht="12">
      <c r="A45" s="189" t="s">
        <v>75</v>
      </c>
      <c r="T45" s="190"/>
      <c r="U45" s="190"/>
      <c r="V45" s="190"/>
      <c r="W45" s="190"/>
      <c r="X45" s="190"/>
      <c r="Y45" s="190"/>
      <c r="Z45" s="190"/>
      <c r="AC45" s="192"/>
      <c r="AD45" s="192"/>
      <c r="AE45" s="192"/>
      <c r="AF45" s="192"/>
      <c r="AG45" s="192"/>
      <c r="AH45" s="192"/>
      <c r="AI45" s="192"/>
    </row>
    <row r="46" spans="1:35" s="189" customFormat="1" ht="12">
      <c r="A46" s="193" t="s">
        <v>76</v>
      </c>
      <c r="T46" s="190"/>
      <c r="U46" s="190"/>
      <c r="V46" s="190"/>
      <c r="W46" s="190"/>
      <c r="X46" s="190"/>
      <c r="Y46" s="190"/>
      <c r="Z46" s="190"/>
      <c r="AC46" s="192"/>
      <c r="AD46" s="192"/>
      <c r="AE46" s="192"/>
      <c r="AF46" s="192"/>
      <c r="AG46" s="192"/>
      <c r="AH46" s="192"/>
      <c r="AI46" s="192"/>
    </row>
  </sheetData>
  <mergeCells count="4">
    <mergeCell ref="A1:Q1"/>
    <mergeCell ref="P2:Q3"/>
    <mergeCell ref="L3:M3"/>
    <mergeCell ref="N3:O3"/>
  </mergeCell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2049" r:id="rId3" name="Button 1">
              <controlPr defaultSize="0" print="0" autoFill="0" autoPict="0" macro="[0]!ValidateSection2_Click">
                <anchor moveWithCells="1" sizeWithCells="1">
                  <from>
                    <xdr:col>0</xdr:col>
                    <xdr:colOff>38100</xdr:colOff>
                    <xdr:row>0</xdr:row>
                    <xdr:rowOff>66675</xdr:rowOff>
                  </from>
                  <to>
                    <xdr:col>0</xdr:col>
                    <xdr:colOff>1152525</xdr:colOff>
                    <xdr:row>1</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35"/>
  <sheetViews>
    <sheetView workbookViewId="0" topLeftCell="A1">
      <selection activeCell="B9" sqref="B9"/>
    </sheetView>
  </sheetViews>
  <sheetFormatPr defaultColWidth="9.140625" defaultRowHeight="15"/>
  <cols>
    <col min="1" max="1" width="12.28125" style="68" customWidth="1"/>
    <col min="2" max="2" width="26.421875" style="68" customWidth="1"/>
    <col min="3" max="4" width="21.421875" style="68" customWidth="1"/>
    <col min="5" max="5" width="17.7109375" style="68" customWidth="1"/>
    <col min="6" max="6" width="2.7109375" style="68" customWidth="1"/>
    <col min="7" max="256" width="9.140625" style="68" customWidth="1"/>
    <col min="257" max="257" width="12.28125" style="68" customWidth="1"/>
    <col min="258" max="258" width="26.421875" style="68" customWidth="1"/>
    <col min="259" max="260" width="21.421875" style="68" customWidth="1"/>
    <col min="261" max="261" width="17.7109375" style="68" customWidth="1"/>
    <col min="262" max="262" width="2.7109375" style="68" customWidth="1"/>
    <col min="263" max="512" width="9.140625" style="68" customWidth="1"/>
    <col min="513" max="513" width="12.28125" style="68" customWidth="1"/>
    <col min="514" max="514" width="26.421875" style="68" customWidth="1"/>
    <col min="515" max="516" width="21.421875" style="68" customWidth="1"/>
    <col min="517" max="517" width="17.7109375" style="68" customWidth="1"/>
    <col min="518" max="518" width="2.7109375" style="68" customWidth="1"/>
    <col min="519" max="768" width="9.140625" style="68" customWidth="1"/>
    <col min="769" max="769" width="12.28125" style="68" customWidth="1"/>
    <col min="770" max="770" width="26.421875" style="68" customWidth="1"/>
    <col min="771" max="772" width="21.421875" style="68" customWidth="1"/>
    <col min="773" max="773" width="17.7109375" style="68" customWidth="1"/>
    <col min="774" max="774" width="2.7109375" style="68" customWidth="1"/>
    <col min="775" max="1024" width="9.140625" style="68" customWidth="1"/>
    <col min="1025" max="1025" width="12.28125" style="68" customWidth="1"/>
    <col min="1026" max="1026" width="26.421875" style="68" customWidth="1"/>
    <col min="1027" max="1028" width="21.421875" style="68" customWidth="1"/>
    <col min="1029" max="1029" width="17.7109375" style="68" customWidth="1"/>
    <col min="1030" max="1030" width="2.7109375" style="68" customWidth="1"/>
    <col min="1031" max="1280" width="9.140625" style="68" customWidth="1"/>
    <col min="1281" max="1281" width="12.28125" style="68" customWidth="1"/>
    <col min="1282" max="1282" width="26.421875" style="68" customWidth="1"/>
    <col min="1283" max="1284" width="21.421875" style="68" customWidth="1"/>
    <col min="1285" max="1285" width="17.7109375" style="68" customWidth="1"/>
    <col min="1286" max="1286" width="2.7109375" style="68" customWidth="1"/>
    <col min="1287" max="1536" width="9.140625" style="68" customWidth="1"/>
    <col min="1537" max="1537" width="12.28125" style="68" customWidth="1"/>
    <col min="1538" max="1538" width="26.421875" style="68" customWidth="1"/>
    <col min="1539" max="1540" width="21.421875" style="68" customWidth="1"/>
    <col min="1541" max="1541" width="17.7109375" style="68" customWidth="1"/>
    <col min="1542" max="1542" width="2.7109375" style="68" customWidth="1"/>
    <col min="1543" max="1792" width="9.140625" style="68" customWidth="1"/>
    <col min="1793" max="1793" width="12.28125" style="68" customWidth="1"/>
    <col min="1794" max="1794" width="26.421875" style="68" customWidth="1"/>
    <col min="1795" max="1796" width="21.421875" style="68" customWidth="1"/>
    <col min="1797" max="1797" width="17.7109375" style="68" customWidth="1"/>
    <col min="1798" max="1798" width="2.7109375" style="68" customWidth="1"/>
    <col min="1799" max="2048" width="9.140625" style="68" customWidth="1"/>
    <col min="2049" max="2049" width="12.28125" style="68" customWidth="1"/>
    <col min="2050" max="2050" width="26.421875" style="68" customWidth="1"/>
    <col min="2051" max="2052" width="21.421875" style="68" customWidth="1"/>
    <col min="2053" max="2053" width="17.7109375" style="68" customWidth="1"/>
    <col min="2054" max="2054" width="2.7109375" style="68" customWidth="1"/>
    <col min="2055" max="2304" width="9.140625" style="68" customWidth="1"/>
    <col min="2305" max="2305" width="12.28125" style="68" customWidth="1"/>
    <col min="2306" max="2306" width="26.421875" style="68" customWidth="1"/>
    <col min="2307" max="2308" width="21.421875" style="68" customWidth="1"/>
    <col min="2309" max="2309" width="17.7109375" style="68" customWidth="1"/>
    <col min="2310" max="2310" width="2.7109375" style="68" customWidth="1"/>
    <col min="2311" max="2560" width="9.140625" style="68" customWidth="1"/>
    <col min="2561" max="2561" width="12.28125" style="68" customWidth="1"/>
    <col min="2562" max="2562" width="26.421875" style="68" customWidth="1"/>
    <col min="2563" max="2564" width="21.421875" style="68" customWidth="1"/>
    <col min="2565" max="2565" width="17.7109375" style="68" customWidth="1"/>
    <col min="2566" max="2566" width="2.7109375" style="68" customWidth="1"/>
    <col min="2567" max="2816" width="9.140625" style="68" customWidth="1"/>
    <col min="2817" max="2817" width="12.28125" style="68" customWidth="1"/>
    <col min="2818" max="2818" width="26.421875" style="68" customWidth="1"/>
    <col min="2819" max="2820" width="21.421875" style="68" customWidth="1"/>
    <col min="2821" max="2821" width="17.7109375" style="68" customWidth="1"/>
    <col min="2822" max="2822" width="2.7109375" style="68" customWidth="1"/>
    <col min="2823" max="3072" width="9.140625" style="68" customWidth="1"/>
    <col min="3073" max="3073" width="12.28125" style="68" customWidth="1"/>
    <col min="3074" max="3074" width="26.421875" style="68" customWidth="1"/>
    <col min="3075" max="3076" width="21.421875" style="68" customWidth="1"/>
    <col min="3077" max="3077" width="17.7109375" style="68" customWidth="1"/>
    <col min="3078" max="3078" width="2.7109375" style="68" customWidth="1"/>
    <col min="3079" max="3328" width="9.140625" style="68" customWidth="1"/>
    <col min="3329" max="3329" width="12.28125" style="68" customWidth="1"/>
    <col min="3330" max="3330" width="26.421875" style="68" customWidth="1"/>
    <col min="3331" max="3332" width="21.421875" style="68" customWidth="1"/>
    <col min="3333" max="3333" width="17.7109375" style="68" customWidth="1"/>
    <col min="3334" max="3334" width="2.7109375" style="68" customWidth="1"/>
    <col min="3335" max="3584" width="9.140625" style="68" customWidth="1"/>
    <col min="3585" max="3585" width="12.28125" style="68" customWidth="1"/>
    <col min="3586" max="3586" width="26.421875" style="68" customWidth="1"/>
    <col min="3587" max="3588" width="21.421875" style="68" customWidth="1"/>
    <col min="3589" max="3589" width="17.7109375" style="68" customWidth="1"/>
    <col min="3590" max="3590" width="2.7109375" style="68" customWidth="1"/>
    <col min="3591" max="3840" width="9.140625" style="68" customWidth="1"/>
    <col min="3841" max="3841" width="12.28125" style="68" customWidth="1"/>
    <col min="3842" max="3842" width="26.421875" style="68" customWidth="1"/>
    <col min="3843" max="3844" width="21.421875" style="68" customWidth="1"/>
    <col min="3845" max="3845" width="17.7109375" style="68" customWidth="1"/>
    <col min="3846" max="3846" width="2.7109375" style="68" customWidth="1"/>
    <col min="3847" max="4096" width="9.140625" style="68" customWidth="1"/>
    <col min="4097" max="4097" width="12.28125" style="68" customWidth="1"/>
    <col min="4098" max="4098" width="26.421875" style="68" customWidth="1"/>
    <col min="4099" max="4100" width="21.421875" style="68" customWidth="1"/>
    <col min="4101" max="4101" width="17.7109375" style="68" customWidth="1"/>
    <col min="4102" max="4102" width="2.7109375" style="68" customWidth="1"/>
    <col min="4103" max="4352" width="9.140625" style="68" customWidth="1"/>
    <col min="4353" max="4353" width="12.28125" style="68" customWidth="1"/>
    <col min="4354" max="4354" width="26.421875" style="68" customWidth="1"/>
    <col min="4355" max="4356" width="21.421875" style="68" customWidth="1"/>
    <col min="4357" max="4357" width="17.7109375" style="68" customWidth="1"/>
    <col min="4358" max="4358" width="2.7109375" style="68" customWidth="1"/>
    <col min="4359" max="4608" width="9.140625" style="68" customWidth="1"/>
    <col min="4609" max="4609" width="12.28125" style="68" customWidth="1"/>
    <col min="4610" max="4610" width="26.421875" style="68" customWidth="1"/>
    <col min="4611" max="4612" width="21.421875" style="68" customWidth="1"/>
    <col min="4613" max="4613" width="17.7109375" style="68" customWidth="1"/>
    <col min="4614" max="4614" width="2.7109375" style="68" customWidth="1"/>
    <col min="4615" max="4864" width="9.140625" style="68" customWidth="1"/>
    <col min="4865" max="4865" width="12.28125" style="68" customWidth="1"/>
    <col min="4866" max="4866" width="26.421875" style="68" customWidth="1"/>
    <col min="4867" max="4868" width="21.421875" style="68" customWidth="1"/>
    <col min="4869" max="4869" width="17.7109375" style="68" customWidth="1"/>
    <col min="4870" max="4870" width="2.7109375" style="68" customWidth="1"/>
    <col min="4871" max="5120" width="9.140625" style="68" customWidth="1"/>
    <col min="5121" max="5121" width="12.28125" style="68" customWidth="1"/>
    <col min="5122" max="5122" width="26.421875" style="68" customWidth="1"/>
    <col min="5123" max="5124" width="21.421875" style="68" customWidth="1"/>
    <col min="5125" max="5125" width="17.7109375" style="68" customWidth="1"/>
    <col min="5126" max="5126" width="2.7109375" style="68" customWidth="1"/>
    <col min="5127" max="5376" width="9.140625" style="68" customWidth="1"/>
    <col min="5377" max="5377" width="12.28125" style="68" customWidth="1"/>
    <col min="5378" max="5378" width="26.421875" style="68" customWidth="1"/>
    <col min="5379" max="5380" width="21.421875" style="68" customWidth="1"/>
    <col min="5381" max="5381" width="17.7109375" style="68" customWidth="1"/>
    <col min="5382" max="5382" width="2.7109375" style="68" customWidth="1"/>
    <col min="5383" max="5632" width="9.140625" style="68" customWidth="1"/>
    <col min="5633" max="5633" width="12.28125" style="68" customWidth="1"/>
    <col min="5634" max="5634" width="26.421875" style="68" customWidth="1"/>
    <col min="5635" max="5636" width="21.421875" style="68" customWidth="1"/>
    <col min="5637" max="5637" width="17.7109375" style="68" customWidth="1"/>
    <col min="5638" max="5638" width="2.7109375" style="68" customWidth="1"/>
    <col min="5639" max="5888" width="9.140625" style="68" customWidth="1"/>
    <col min="5889" max="5889" width="12.28125" style="68" customWidth="1"/>
    <col min="5890" max="5890" width="26.421875" style="68" customWidth="1"/>
    <col min="5891" max="5892" width="21.421875" style="68" customWidth="1"/>
    <col min="5893" max="5893" width="17.7109375" style="68" customWidth="1"/>
    <col min="5894" max="5894" width="2.7109375" style="68" customWidth="1"/>
    <col min="5895" max="6144" width="9.140625" style="68" customWidth="1"/>
    <col min="6145" max="6145" width="12.28125" style="68" customWidth="1"/>
    <col min="6146" max="6146" width="26.421875" style="68" customWidth="1"/>
    <col min="6147" max="6148" width="21.421875" style="68" customWidth="1"/>
    <col min="6149" max="6149" width="17.7109375" style="68" customWidth="1"/>
    <col min="6150" max="6150" width="2.7109375" style="68" customWidth="1"/>
    <col min="6151" max="6400" width="9.140625" style="68" customWidth="1"/>
    <col min="6401" max="6401" width="12.28125" style="68" customWidth="1"/>
    <col min="6402" max="6402" width="26.421875" style="68" customWidth="1"/>
    <col min="6403" max="6404" width="21.421875" style="68" customWidth="1"/>
    <col min="6405" max="6405" width="17.7109375" style="68" customWidth="1"/>
    <col min="6406" max="6406" width="2.7109375" style="68" customWidth="1"/>
    <col min="6407" max="6656" width="9.140625" style="68" customWidth="1"/>
    <col min="6657" max="6657" width="12.28125" style="68" customWidth="1"/>
    <col min="6658" max="6658" width="26.421875" style="68" customWidth="1"/>
    <col min="6659" max="6660" width="21.421875" style="68" customWidth="1"/>
    <col min="6661" max="6661" width="17.7109375" style="68" customWidth="1"/>
    <col min="6662" max="6662" width="2.7109375" style="68" customWidth="1"/>
    <col min="6663" max="6912" width="9.140625" style="68" customWidth="1"/>
    <col min="6913" max="6913" width="12.28125" style="68" customWidth="1"/>
    <col min="6914" max="6914" width="26.421875" style="68" customWidth="1"/>
    <col min="6915" max="6916" width="21.421875" style="68" customWidth="1"/>
    <col min="6917" max="6917" width="17.7109375" style="68" customWidth="1"/>
    <col min="6918" max="6918" width="2.7109375" style="68" customWidth="1"/>
    <col min="6919" max="7168" width="9.140625" style="68" customWidth="1"/>
    <col min="7169" max="7169" width="12.28125" style="68" customWidth="1"/>
    <col min="7170" max="7170" width="26.421875" style="68" customWidth="1"/>
    <col min="7171" max="7172" width="21.421875" style="68" customWidth="1"/>
    <col min="7173" max="7173" width="17.7109375" style="68" customWidth="1"/>
    <col min="7174" max="7174" width="2.7109375" style="68" customWidth="1"/>
    <col min="7175" max="7424" width="9.140625" style="68" customWidth="1"/>
    <col min="7425" max="7425" width="12.28125" style="68" customWidth="1"/>
    <col min="7426" max="7426" width="26.421875" style="68" customWidth="1"/>
    <col min="7427" max="7428" width="21.421875" style="68" customWidth="1"/>
    <col min="7429" max="7429" width="17.7109375" style="68" customWidth="1"/>
    <col min="7430" max="7430" width="2.7109375" style="68" customWidth="1"/>
    <col min="7431" max="7680" width="9.140625" style="68" customWidth="1"/>
    <col min="7681" max="7681" width="12.28125" style="68" customWidth="1"/>
    <col min="7682" max="7682" width="26.421875" style="68" customWidth="1"/>
    <col min="7683" max="7684" width="21.421875" style="68" customWidth="1"/>
    <col min="7685" max="7685" width="17.7109375" style="68" customWidth="1"/>
    <col min="7686" max="7686" width="2.7109375" style="68" customWidth="1"/>
    <col min="7687" max="7936" width="9.140625" style="68" customWidth="1"/>
    <col min="7937" max="7937" width="12.28125" style="68" customWidth="1"/>
    <col min="7938" max="7938" width="26.421875" style="68" customWidth="1"/>
    <col min="7939" max="7940" width="21.421875" style="68" customWidth="1"/>
    <col min="7941" max="7941" width="17.7109375" style="68" customWidth="1"/>
    <col min="7942" max="7942" width="2.7109375" style="68" customWidth="1"/>
    <col min="7943" max="8192" width="9.140625" style="68" customWidth="1"/>
    <col min="8193" max="8193" width="12.28125" style="68" customWidth="1"/>
    <col min="8194" max="8194" width="26.421875" style="68" customWidth="1"/>
    <col min="8195" max="8196" width="21.421875" style="68" customWidth="1"/>
    <col min="8197" max="8197" width="17.7109375" style="68" customWidth="1"/>
    <col min="8198" max="8198" width="2.7109375" style="68" customWidth="1"/>
    <col min="8199" max="8448" width="9.140625" style="68" customWidth="1"/>
    <col min="8449" max="8449" width="12.28125" style="68" customWidth="1"/>
    <col min="8450" max="8450" width="26.421875" style="68" customWidth="1"/>
    <col min="8451" max="8452" width="21.421875" style="68" customWidth="1"/>
    <col min="8453" max="8453" width="17.7109375" style="68" customWidth="1"/>
    <col min="8454" max="8454" width="2.7109375" style="68" customWidth="1"/>
    <col min="8455" max="8704" width="9.140625" style="68" customWidth="1"/>
    <col min="8705" max="8705" width="12.28125" style="68" customWidth="1"/>
    <col min="8706" max="8706" width="26.421875" style="68" customWidth="1"/>
    <col min="8707" max="8708" width="21.421875" style="68" customWidth="1"/>
    <col min="8709" max="8709" width="17.7109375" style="68" customWidth="1"/>
    <col min="8710" max="8710" width="2.7109375" style="68" customWidth="1"/>
    <col min="8711" max="8960" width="9.140625" style="68" customWidth="1"/>
    <col min="8961" max="8961" width="12.28125" style="68" customWidth="1"/>
    <col min="8962" max="8962" width="26.421875" style="68" customWidth="1"/>
    <col min="8963" max="8964" width="21.421875" style="68" customWidth="1"/>
    <col min="8965" max="8965" width="17.7109375" style="68" customWidth="1"/>
    <col min="8966" max="8966" width="2.7109375" style="68" customWidth="1"/>
    <col min="8967" max="9216" width="9.140625" style="68" customWidth="1"/>
    <col min="9217" max="9217" width="12.28125" style="68" customWidth="1"/>
    <col min="9218" max="9218" width="26.421875" style="68" customWidth="1"/>
    <col min="9219" max="9220" width="21.421875" style="68" customWidth="1"/>
    <col min="9221" max="9221" width="17.7109375" style="68" customWidth="1"/>
    <col min="9222" max="9222" width="2.7109375" style="68" customWidth="1"/>
    <col min="9223" max="9472" width="9.140625" style="68" customWidth="1"/>
    <col min="9473" max="9473" width="12.28125" style="68" customWidth="1"/>
    <col min="9474" max="9474" width="26.421875" style="68" customWidth="1"/>
    <col min="9475" max="9476" width="21.421875" style="68" customWidth="1"/>
    <col min="9477" max="9477" width="17.7109375" style="68" customWidth="1"/>
    <col min="9478" max="9478" width="2.7109375" style="68" customWidth="1"/>
    <col min="9479" max="9728" width="9.140625" style="68" customWidth="1"/>
    <col min="9729" max="9729" width="12.28125" style="68" customWidth="1"/>
    <col min="9730" max="9730" width="26.421875" style="68" customWidth="1"/>
    <col min="9731" max="9732" width="21.421875" style="68" customWidth="1"/>
    <col min="9733" max="9733" width="17.7109375" style="68" customWidth="1"/>
    <col min="9734" max="9734" width="2.7109375" style="68" customWidth="1"/>
    <col min="9735" max="9984" width="9.140625" style="68" customWidth="1"/>
    <col min="9985" max="9985" width="12.28125" style="68" customWidth="1"/>
    <col min="9986" max="9986" width="26.421875" style="68" customWidth="1"/>
    <col min="9987" max="9988" width="21.421875" style="68" customWidth="1"/>
    <col min="9989" max="9989" width="17.7109375" style="68" customWidth="1"/>
    <col min="9990" max="9990" width="2.7109375" style="68" customWidth="1"/>
    <col min="9991" max="10240" width="9.140625" style="68" customWidth="1"/>
    <col min="10241" max="10241" width="12.28125" style="68" customWidth="1"/>
    <col min="10242" max="10242" width="26.421875" style="68" customWidth="1"/>
    <col min="10243" max="10244" width="21.421875" style="68" customWidth="1"/>
    <col min="10245" max="10245" width="17.7109375" style="68" customWidth="1"/>
    <col min="10246" max="10246" width="2.7109375" style="68" customWidth="1"/>
    <col min="10247" max="10496" width="9.140625" style="68" customWidth="1"/>
    <col min="10497" max="10497" width="12.28125" style="68" customWidth="1"/>
    <col min="10498" max="10498" width="26.421875" style="68" customWidth="1"/>
    <col min="10499" max="10500" width="21.421875" style="68" customWidth="1"/>
    <col min="10501" max="10501" width="17.7109375" style="68" customWidth="1"/>
    <col min="10502" max="10502" width="2.7109375" style="68" customWidth="1"/>
    <col min="10503" max="10752" width="9.140625" style="68" customWidth="1"/>
    <col min="10753" max="10753" width="12.28125" style="68" customWidth="1"/>
    <col min="10754" max="10754" width="26.421875" style="68" customWidth="1"/>
    <col min="10755" max="10756" width="21.421875" style="68" customWidth="1"/>
    <col min="10757" max="10757" width="17.7109375" style="68" customWidth="1"/>
    <col min="10758" max="10758" width="2.7109375" style="68" customWidth="1"/>
    <col min="10759" max="11008" width="9.140625" style="68" customWidth="1"/>
    <col min="11009" max="11009" width="12.28125" style="68" customWidth="1"/>
    <col min="11010" max="11010" width="26.421875" style="68" customWidth="1"/>
    <col min="11011" max="11012" width="21.421875" style="68" customWidth="1"/>
    <col min="11013" max="11013" width="17.7109375" style="68" customWidth="1"/>
    <col min="11014" max="11014" width="2.7109375" style="68" customWidth="1"/>
    <col min="11015" max="11264" width="9.140625" style="68" customWidth="1"/>
    <col min="11265" max="11265" width="12.28125" style="68" customWidth="1"/>
    <col min="11266" max="11266" width="26.421875" style="68" customWidth="1"/>
    <col min="11267" max="11268" width="21.421875" style="68" customWidth="1"/>
    <col min="11269" max="11269" width="17.7109375" style="68" customWidth="1"/>
    <col min="11270" max="11270" width="2.7109375" style="68" customWidth="1"/>
    <col min="11271" max="11520" width="9.140625" style="68" customWidth="1"/>
    <col min="11521" max="11521" width="12.28125" style="68" customWidth="1"/>
    <col min="11522" max="11522" width="26.421875" style="68" customWidth="1"/>
    <col min="11523" max="11524" width="21.421875" style="68" customWidth="1"/>
    <col min="11525" max="11525" width="17.7109375" style="68" customWidth="1"/>
    <col min="11526" max="11526" width="2.7109375" style="68" customWidth="1"/>
    <col min="11527" max="11776" width="9.140625" style="68" customWidth="1"/>
    <col min="11777" max="11777" width="12.28125" style="68" customWidth="1"/>
    <col min="11778" max="11778" width="26.421875" style="68" customWidth="1"/>
    <col min="11779" max="11780" width="21.421875" style="68" customWidth="1"/>
    <col min="11781" max="11781" width="17.7109375" style="68" customWidth="1"/>
    <col min="11782" max="11782" width="2.7109375" style="68" customWidth="1"/>
    <col min="11783" max="12032" width="9.140625" style="68" customWidth="1"/>
    <col min="12033" max="12033" width="12.28125" style="68" customWidth="1"/>
    <col min="12034" max="12034" width="26.421875" style="68" customWidth="1"/>
    <col min="12035" max="12036" width="21.421875" style="68" customWidth="1"/>
    <col min="12037" max="12037" width="17.7109375" style="68" customWidth="1"/>
    <col min="12038" max="12038" width="2.7109375" style="68" customWidth="1"/>
    <col min="12039" max="12288" width="9.140625" style="68" customWidth="1"/>
    <col min="12289" max="12289" width="12.28125" style="68" customWidth="1"/>
    <col min="12290" max="12290" width="26.421875" style="68" customWidth="1"/>
    <col min="12291" max="12292" width="21.421875" style="68" customWidth="1"/>
    <col min="12293" max="12293" width="17.7109375" style="68" customWidth="1"/>
    <col min="12294" max="12294" width="2.7109375" style="68" customWidth="1"/>
    <col min="12295" max="12544" width="9.140625" style="68" customWidth="1"/>
    <col min="12545" max="12545" width="12.28125" style="68" customWidth="1"/>
    <col min="12546" max="12546" width="26.421875" style="68" customWidth="1"/>
    <col min="12547" max="12548" width="21.421875" style="68" customWidth="1"/>
    <col min="12549" max="12549" width="17.7109375" style="68" customWidth="1"/>
    <col min="12550" max="12550" width="2.7109375" style="68" customWidth="1"/>
    <col min="12551" max="12800" width="9.140625" style="68" customWidth="1"/>
    <col min="12801" max="12801" width="12.28125" style="68" customWidth="1"/>
    <col min="12802" max="12802" width="26.421875" style="68" customWidth="1"/>
    <col min="12803" max="12804" width="21.421875" style="68" customWidth="1"/>
    <col min="12805" max="12805" width="17.7109375" style="68" customWidth="1"/>
    <col min="12806" max="12806" width="2.7109375" style="68" customWidth="1"/>
    <col min="12807" max="13056" width="9.140625" style="68" customWidth="1"/>
    <col min="13057" max="13057" width="12.28125" style="68" customWidth="1"/>
    <col min="13058" max="13058" width="26.421875" style="68" customWidth="1"/>
    <col min="13059" max="13060" width="21.421875" style="68" customWidth="1"/>
    <col min="13061" max="13061" width="17.7109375" style="68" customWidth="1"/>
    <col min="13062" max="13062" width="2.7109375" style="68" customWidth="1"/>
    <col min="13063" max="13312" width="9.140625" style="68" customWidth="1"/>
    <col min="13313" max="13313" width="12.28125" style="68" customWidth="1"/>
    <col min="13314" max="13314" width="26.421875" style="68" customWidth="1"/>
    <col min="13315" max="13316" width="21.421875" style="68" customWidth="1"/>
    <col min="13317" max="13317" width="17.7109375" style="68" customWidth="1"/>
    <col min="13318" max="13318" width="2.7109375" style="68" customWidth="1"/>
    <col min="13319" max="13568" width="9.140625" style="68" customWidth="1"/>
    <col min="13569" max="13569" width="12.28125" style="68" customWidth="1"/>
    <col min="13570" max="13570" width="26.421875" style="68" customWidth="1"/>
    <col min="13571" max="13572" width="21.421875" style="68" customWidth="1"/>
    <col min="13573" max="13573" width="17.7109375" style="68" customWidth="1"/>
    <col min="13574" max="13574" width="2.7109375" style="68" customWidth="1"/>
    <col min="13575" max="13824" width="9.140625" style="68" customWidth="1"/>
    <col min="13825" max="13825" width="12.28125" style="68" customWidth="1"/>
    <col min="13826" max="13826" width="26.421875" style="68" customWidth="1"/>
    <col min="13827" max="13828" width="21.421875" style="68" customWidth="1"/>
    <col min="13829" max="13829" width="17.7109375" style="68" customWidth="1"/>
    <col min="13830" max="13830" width="2.7109375" style="68" customWidth="1"/>
    <col min="13831" max="14080" width="9.140625" style="68" customWidth="1"/>
    <col min="14081" max="14081" width="12.28125" style="68" customWidth="1"/>
    <col min="14082" max="14082" width="26.421875" style="68" customWidth="1"/>
    <col min="14083" max="14084" width="21.421875" style="68" customWidth="1"/>
    <col min="14085" max="14085" width="17.7109375" style="68" customWidth="1"/>
    <col min="14086" max="14086" width="2.7109375" style="68" customWidth="1"/>
    <col min="14087" max="14336" width="9.140625" style="68" customWidth="1"/>
    <col min="14337" max="14337" width="12.28125" style="68" customWidth="1"/>
    <col min="14338" max="14338" width="26.421875" style="68" customWidth="1"/>
    <col min="14339" max="14340" width="21.421875" style="68" customWidth="1"/>
    <col min="14341" max="14341" width="17.7109375" style="68" customWidth="1"/>
    <col min="14342" max="14342" width="2.7109375" style="68" customWidth="1"/>
    <col min="14343" max="14592" width="9.140625" style="68" customWidth="1"/>
    <col min="14593" max="14593" width="12.28125" style="68" customWidth="1"/>
    <col min="14594" max="14594" width="26.421875" style="68" customWidth="1"/>
    <col min="14595" max="14596" width="21.421875" style="68" customWidth="1"/>
    <col min="14597" max="14597" width="17.7109375" style="68" customWidth="1"/>
    <col min="14598" max="14598" width="2.7109375" style="68" customWidth="1"/>
    <col min="14599" max="14848" width="9.140625" style="68" customWidth="1"/>
    <col min="14849" max="14849" width="12.28125" style="68" customWidth="1"/>
    <col min="14850" max="14850" width="26.421875" style="68" customWidth="1"/>
    <col min="14851" max="14852" width="21.421875" style="68" customWidth="1"/>
    <col min="14853" max="14853" width="17.7109375" style="68" customWidth="1"/>
    <col min="14854" max="14854" width="2.7109375" style="68" customWidth="1"/>
    <col min="14855" max="15104" width="9.140625" style="68" customWidth="1"/>
    <col min="15105" max="15105" width="12.28125" style="68" customWidth="1"/>
    <col min="15106" max="15106" width="26.421875" style="68" customWidth="1"/>
    <col min="15107" max="15108" width="21.421875" style="68" customWidth="1"/>
    <col min="15109" max="15109" width="17.7109375" style="68" customWidth="1"/>
    <col min="15110" max="15110" width="2.7109375" style="68" customWidth="1"/>
    <col min="15111" max="15360" width="9.140625" style="68" customWidth="1"/>
    <col min="15361" max="15361" width="12.28125" style="68" customWidth="1"/>
    <col min="15362" max="15362" width="26.421875" style="68" customWidth="1"/>
    <col min="15363" max="15364" width="21.421875" style="68" customWidth="1"/>
    <col min="15365" max="15365" width="17.7109375" style="68" customWidth="1"/>
    <col min="15366" max="15366" width="2.7109375" style="68" customWidth="1"/>
    <col min="15367" max="15616" width="9.140625" style="68" customWidth="1"/>
    <col min="15617" max="15617" width="12.28125" style="68" customWidth="1"/>
    <col min="15618" max="15618" width="26.421875" style="68" customWidth="1"/>
    <col min="15619" max="15620" width="21.421875" style="68" customWidth="1"/>
    <col min="15621" max="15621" width="17.7109375" style="68" customWidth="1"/>
    <col min="15622" max="15622" width="2.7109375" style="68" customWidth="1"/>
    <col min="15623" max="15872" width="9.140625" style="68" customWidth="1"/>
    <col min="15873" max="15873" width="12.28125" style="68" customWidth="1"/>
    <col min="15874" max="15874" width="26.421875" style="68" customWidth="1"/>
    <col min="15875" max="15876" width="21.421875" style="68" customWidth="1"/>
    <col min="15877" max="15877" width="17.7109375" style="68" customWidth="1"/>
    <col min="15878" max="15878" width="2.7109375" style="68" customWidth="1"/>
    <col min="15879" max="16128" width="9.140625" style="68" customWidth="1"/>
    <col min="16129" max="16129" width="12.28125" style="68" customWidth="1"/>
    <col min="16130" max="16130" width="26.421875" style="68" customWidth="1"/>
    <col min="16131" max="16132" width="21.421875" style="68" customWidth="1"/>
    <col min="16133" max="16133" width="17.7109375" style="68" customWidth="1"/>
    <col min="16134" max="16134" width="2.7109375" style="68" customWidth="1"/>
    <col min="16135" max="16384" width="9.140625" style="68" customWidth="1"/>
  </cols>
  <sheetData>
    <row r="1" spans="1:5" ht="17.25" thickBot="1" thickTop="1">
      <c r="A1" s="194" t="s">
        <v>220</v>
      </c>
      <c r="B1" s="194"/>
      <c r="C1" s="194"/>
      <c r="D1" s="194"/>
      <c r="E1" s="194"/>
    </row>
    <row r="2" spans="1:6" ht="18" customHeight="1" thickTop="1">
      <c r="A2" s="437" t="s">
        <v>221</v>
      </c>
      <c r="B2" s="195"/>
      <c r="C2" s="195"/>
      <c r="D2" s="195"/>
      <c r="E2" s="195"/>
      <c r="F2" s="196"/>
    </row>
    <row r="3" spans="1:6" ht="18" customHeight="1">
      <c r="A3" s="438" t="s">
        <v>222</v>
      </c>
      <c r="B3" s="198"/>
      <c r="C3" s="198"/>
      <c r="D3" s="198"/>
      <c r="E3" s="198"/>
      <c r="F3" s="199"/>
    </row>
    <row r="4" spans="1:6" ht="18" customHeight="1">
      <c r="A4" s="197" t="s">
        <v>223</v>
      </c>
      <c r="B4" s="198"/>
      <c r="C4" s="198"/>
      <c r="D4" s="198"/>
      <c r="E4" s="198"/>
      <c r="F4" s="199"/>
    </row>
    <row r="5" spans="1:6" ht="18" customHeight="1" thickBot="1">
      <c r="A5" s="200" t="s">
        <v>77</v>
      </c>
      <c r="B5" s="201"/>
      <c r="C5" s="201"/>
      <c r="D5" s="201"/>
      <c r="E5" s="201"/>
      <c r="F5" s="202"/>
    </row>
    <row r="6" spans="1:5" ht="16.5" thickBot="1" thickTop="1">
      <c r="A6" s="203" t="s">
        <v>78</v>
      </c>
      <c r="B6" s="204"/>
      <c r="C6" s="204"/>
      <c r="D6" s="204"/>
      <c r="E6" s="205"/>
    </row>
    <row r="7" spans="1:5" ht="15">
      <c r="A7" s="206" t="s">
        <v>20</v>
      </c>
      <c r="B7" s="207" t="s">
        <v>79</v>
      </c>
      <c r="C7" s="208" t="s">
        <v>80</v>
      </c>
      <c r="D7" s="208"/>
      <c r="E7" s="206" t="s">
        <v>81</v>
      </c>
    </row>
    <row r="8" spans="1:5" ht="13.7" customHeight="1" thickBot="1">
      <c r="A8" s="210" t="s">
        <v>224</v>
      </c>
      <c r="B8" s="210" t="s">
        <v>10</v>
      </c>
      <c r="C8" s="210" t="s">
        <v>225</v>
      </c>
      <c r="D8" s="210" t="s">
        <v>226</v>
      </c>
      <c r="E8" s="209" t="s">
        <v>13</v>
      </c>
    </row>
    <row r="9" spans="1:5" ht="15">
      <c r="A9" s="102" t="s">
        <v>27</v>
      </c>
      <c r="B9" s="212">
        <v>73</v>
      </c>
      <c r="C9" s="213">
        <v>6987289</v>
      </c>
      <c r="D9" s="213">
        <v>6779886</v>
      </c>
      <c r="E9" s="214">
        <f>IF(D9=0,0,((C9-D9)/D9))</f>
        <v>0.03059092734007622</v>
      </c>
    </row>
    <row r="10" spans="1:5" ht="15">
      <c r="A10" s="120" t="s">
        <v>28</v>
      </c>
      <c r="B10" s="215">
        <v>115</v>
      </c>
      <c r="C10" s="121">
        <v>9052730</v>
      </c>
      <c r="D10" s="121">
        <v>8755713</v>
      </c>
      <c r="E10" s="214">
        <f aca="true" t="shared" si="0" ref="E10:E15">IF(D10=0,0,((C10-D10)/D10))</f>
        <v>0.033922651416281</v>
      </c>
    </row>
    <row r="11" spans="1:5" ht="15">
      <c r="A11" s="120" t="s">
        <v>29</v>
      </c>
      <c r="B11" s="215">
        <v>70</v>
      </c>
      <c r="C11" s="121">
        <v>4187949</v>
      </c>
      <c r="D11" s="121">
        <v>4069730</v>
      </c>
      <c r="E11" s="214">
        <f t="shared" si="0"/>
        <v>0.02904836438780951</v>
      </c>
    </row>
    <row r="12" spans="1:5" ht="15">
      <c r="A12" s="120" t="s">
        <v>30</v>
      </c>
      <c r="B12" s="215">
        <v>37</v>
      </c>
      <c r="C12" s="121">
        <v>2134832</v>
      </c>
      <c r="D12" s="121">
        <v>2104048</v>
      </c>
      <c r="E12" s="214">
        <f t="shared" si="0"/>
        <v>0.014630844923689953</v>
      </c>
    </row>
    <row r="13" spans="1:5" ht="15">
      <c r="A13" s="120" t="s">
        <v>31</v>
      </c>
      <c r="B13" s="216"/>
      <c r="C13" s="217"/>
      <c r="D13" s="217"/>
      <c r="E13" s="214">
        <f t="shared" si="0"/>
        <v>0</v>
      </c>
    </row>
    <row r="14" spans="1:5" ht="15">
      <c r="A14" s="120" t="s">
        <v>32</v>
      </c>
      <c r="B14" s="216"/>
      <c r="C14" s="218"/>
      <c r="D14" s="218"/>
      <c r="E14" s="219">
        <f t="shared" si="0"/>
        <v>0</v>
      </c>
    </row>
    <row r="15" spans="1:5" ht="15.75" thickBot="1">
      <c r="A15" s="142" t="s">
        <v>33</v>
      </c>
      <c r="B15" s="220">
        <f>SUM(B9:B14)</f>
        <v>295</v>
      </c>
      <c r="C15" s="145">
        <f>SUM(C9:C14)</f>
        <v>22362800</v>
      </c>
      <c r="D15" s="145">
        <f>SUM(D9:D14)</f>
        <v>21709377</v>
      </c>
      <c r="E15" s="221">
        <f t="shared" si="0"/>
        <v>0.030098652761891786</v>
      </c>
    </row>
    <row r="16" spans="1:5" ht="15.75" thickBot="1">
      <c r="A16" s="222" t="s">
        <v>82</v>
      </c>
      <c r="B16" s="223"/>
      <c r="C16" s="223"/>
      <c r="D16" s="223"/>
      <c r="E16" s="223"/>
    </row>
    <row r="17" spans="1:5" ht="15">
      <c r="A17" s="206" t="s">
        <v>20</v>
      </c>
      <c r="B17" s="207" t="s">
        <v>79</v>
      </c>
      <c r="C17" s="208" t="s">
        <v>80</v>
      </c>
      <c r="D17" s="208"/>
      <c r="E17" s="206" t="s">
        <v>81</v>
      </c>
    </row>
    <row r="18" spans="1:5" ht="13.7" customHeight="1" thickBot="1">
      <c r="A18" s="210" t="s">
        <v>224</v>
      </c>
      <c r="B18" s="210" t="s">
        <v>10</v>
      </c>
      <c r="C18" s="211" t="s">
        <v>225</v>
      </c>
      <c r="D18" s="211" t="s">
        <v>226</v>
      </c>
      <c r="E18" s="209" t="s">
        <v>13</v>
      </c>
    </row>
    <row r="19" spans="1:5" ht="15">
      <c r="A19" s="102" t="s">
        <v>27</v>
      </c>
      <c r="B19" s="212">
        <v>56</v>
      </c>
      <c r="C19" s="213">
        <v>6801691</v>
      </c>
      <c r="D19" s="213">
        <v>6396143</v>
      </c>
      <c r="E19" s="214">
        <f>IF(D19=0,0,((C19-D19)/D19))</f>
        <v>0.06340508647164393</v>
      </c>
    </row>
    <row r="20" spans="1:5" ht="15">
      <c r="A20" s="120" t="s">
        <v>28</v>
      </c>
      <c r="B20" s="215">
        <v>43</v>
      </c>
      <c r="C20" s="121">
        <v>4244728</v>
      </c>
      <c r="D20" s="121">
        <v>4158095</v>
      </c>
      <c r="E20" s="214">
        <f aca="true" t="shared" si="1" ref="E20:E25">IF(D20=0,0,((C20-D20)/D20))</f>
        <v>0.020834781312115285</v>
      </c>
    </row>
    <row r="21" spans="1:5" ht="15">
      <c r="A21" s="120" t="s">
        <v>29</v>
      </c>
      <c r="B21" s="215">
        <v>45</v>
      </c>
      <c r="C21" s="213">
        <v>3650058</v>
      </c>
      <c r="D21" s="213">
        <v>3472363</v>
      </c>
      <c r="E21" s="214">
        <f t="shared" si="1"/>
        <v>0.051174085197889733</v>
      </c>
    </row>
    <row r="22" spans="1:5" ht="15">
      <c r="A22" s="120" t="s">
        <v>30</v>
      </c>
      <c r="B22" s="215">
        <v>20</v>
      </c>
      <c r="C22" s="121">
        <v>1396083</v>
      </c>
      <c r="D22" s="121">
        <v>1385083</v>
      </c>
      <c r="E22" s="214">
        <f t="shared" si="1"/>
        <v>0.007941762334820367</v>
      </c>
    </row>
    <row r="23" spans="1:5" ht="15">
      <c r="A23" s="120" t="s">
        <v>31</v>
      </c>
      <c r="B23" s="224"/>
      <c r="C23" s="225"/>
      <c r="D23" s="225"/>
      <c r="E23" s="214">
        <f t="shared" si="1"/>
        <v>0</v>
      </c>
    </row>
    <row r="24" spans="1:5" ht="15">
      <c r="A24" s="120" t="s">
        <v>32</v>
      </c>
      <c r="B24" s="224"/>
      <c r="C24" s="218"/>
      <c r="D24" s="218"/>
      <c r="E24" s="219">
        <f t="shared" si="1"/>
        <v>0</v>
      </c>
    </row>
    <row r="25" spans="1:5" ht="15.75" thickBot="1">
      <c r="A25" s="142" t="s">
        <v>33</v>
      </c>
      <c r="B25" s="220">
        <f>SUM(B19:B24)</f>
        <v>164</v>
      </c>
      <c r="C25" s="145">
        <f>SUM(C19:C24)</f>
        <v>16092560</v>
      </c>
      <c r="D25" s="145">
        <f>SUM(D19:D24)</f>
        <v>15411684</v>
      </c>
      <c r="E25" s="221">
        <f t="shared" si="1"/>
        <v>0.04417920844990074</v>
      </c>
    </row>
    <row r="26" spans="1:5" ht="15.75" thickBot="1">
      <c r="A26" s="148" t="s">
        <v>83</v>
      </c>
      <c r="B26" s="148"/>
      <c r="C26" s="148"/>
      <c r="D26" s="148"/>
      <c r="E26" s="148"/>
    </row>
    <row r="27" spans="1:5" ht="15">
      <c r="A27" s="206" t="s">
        <v>20</v>
      </c>
      <c r="B27" s="207" t="s">
        <v>79</v>
      </c>
      <c r="C27" s="208" t="s">
        <v>80</v>
      </c>
      <c r="D27" s="208"/>
      <c r="E27" s="206" t="s">
        <v>81</v>
      </c>
    </row>
    <row r="28" spans="1:5" ht="13.7" customHeight="1" thickBot="1">
      <c r="A28" s="436" t="s">
        <v>224</v>
      </c>
      <c r="B28" s="436" t="s">
        <v>10</v>
      </c>
      <c r="C28" s="226" t="s">
        <v>225</v>
      </c>
      <c r="D28" s="435" t="s">
        <v>226</v>
      </c>
      <c r="E28" s="209" t="s">
        <v>13</v>
      </c>
    </row>
    <row r="29" spans="1:5" ht="15">
      <c r="A29" s="151" t="s">
        <v>27</v>
      </c>
      <c r="B29" s="227">
        <f aca="true" t="shared" si="2" ref="B29:B34">B9+B19</f>
        <v>129</v>
      </c>
      <c r="C29" s="169">
        <f>C9+(C19*Section1!$K$41)</f>
        <v>12552308.909078542</v>
      </c>
      <c r="D29" s="175">
        <f>D9+(D19*Section1!$K$41)</f>
        <v>12013093.90907928</v>
      </c>
      <c r="E29" s="214">
        <f>IF(D29=0,0,((C29-D29)/D29))</f>
        <v>0.04488560599628156</v>
      </c>
    </row>
    <row r="30" spans="1:5" ht="15">
      <c r="A30" s="154" t="s">
        <v>28</v>
      </c>
      <c r="B30" s="228">
        <f t="shared" si="2"/>
        <v>158</v>
      </c>
      <c r="C30" s="169">
        <f>C10+(C20*Section1!$K$41)</f>
        <v>12525689.272719555</v>
      </c>
      <c r="D30" s="169">
        <f>D10+(D20*Section1!$K$41)</f>
        <v>12157790.727265168</v>
      </c>
      <c r="E30" s="214">
        <f aca="true" t="shared" si="3" ref="E30:E35">IF(D30=0,0,((C30-D30)/D30))</f>
        <v>0.03026031239617689</v>
      </c>
    </row>
    <row r="31" spans="1:5" ht="15">
      <c r="A31" s="154" t="s">
        <v>29</v>
      </c>
      <c r="B31" s="227">
        <f t="shared" si="2"/>
        <v>115</v>
      </c>
      <c r="C31" s="169">
        <f>C11+(C21*Section1!$K$41)</f>
        <v>7174360.090902455</v>
      </c>
      <c r="D31" s="169">
        <f>D11+(D21*Section1!$K$41)</f>
        <v>6910754.272720959</v>
      </c>
      <c r="E31" s="214">
        <f t="shared" si="3"/>
        <v>0.03814429044627383</v>
      </c>
    </row>
    <row r="32" spans="1:5" ht="15">
      <c r="A32" s="154" t="s">
        <v>30</v>
      </c>
      <c r="B32" s="228">
        <f t="shared" si="2"/>
        <v>57</v>
      </c>
      <c r="C32" s="169">
        <f>C12+(C22*Section1!$K$41)</f>
        <v>3277081.7272701887</v>
      </c>
      <c r="D32" s="169">
        <f>D12+(D22*Section1!$K$41)</f>
        <v>3237297.727270209</v>
      </c>
      <c r="E32" s="214">
        <f t="shared" si="3"/>
        <v>0.012289262017777594</v>
      </c>
    </row>
    <row r="33" spans="1:5" ht="15">
      <c r="A33" s="154" t="s">
        <v>31</v>
      </c>
      <c r="B33" s="227">
        <f t="shared" si="2"/>
        <v>0</v>
      </c>
      <c r="C33" s="169">
        <f>C13+(C23*Section1!$K$41)</f>
        <v>0</v>
      </c>
      <c r="D33" s="169">
        <f>D13+(D23*Section1!$K$41)</f>
        <v>0</v>
      </c>
      <c r="E33" s="214">
        <f t="shared" si="3"/>
        <v>0</v>
      </c>
    </row>
    <row r="34" spans="1:5" ht="15">
      <c r="A34" s="154" t="s">
        <v>32</v>
      </c>
      <c r="B34" s="228">
        <f t="shared" si="2"/>
        <v>0</v>
      </c>
      <c r="C34" s="169">
        <f>C14+(C24*Section1!$K$41)</f>
        <v>0</v>
      </c>
      <c r="D34" s="169">
        <f>D14+(D24*Section1!$K$41)</f>
        <v>0</v>
      </c>
      <c r="E34" s="219">
        <f t="shared" si="3"/>
        <v>0</v>
      </c>
    </row>
    <row r="35" spans="1:5" ht="15.75" thickBot="1">
      <c r="A35" s="142" t="s">
        <v>33</v>
      </c>
      <c r="B35" s="220">
        <f>SUM(B29:B34)</f>
        <v>459</v>
      </c>
      <c r="C35" s="145">
        <f>SUM(C29:C34)</f>
        <v>35529439.99997074</v>
      </c>
      <c r="D35" s="145">
        <f>SUM(D29:D34)</f>
        <v>34318936.63633562</v>
      </c>
      <c r="E35" s="221">
        <f t="shared" si="3"/>
        <v>0.03527216989449162</v>
      </c>
    </row>
  </sheetData>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073" r:id="rId4" name="Button 1">
              <controlPr defaultSize="0" print="0" autoFill="0" autoPict="0" macro="[0]!ValidateSection3_Click">
                <anchor moveWithCells="1" sizeWithCells="1">
                  <from>
                    <xdr:col>6</xdr:col>
                    <xdr:colOff>95250</xdr:colOff>
                    <xdr:row>0</xdr:row>
                    <xdr:rowOff>95250</xdr:rowOff>
                  </from>
                  <to>
                    <xdr:col>8</xdr:col>
                    <xdr:colOff>342900</xdr:colOff>
                    <xdr:row>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D80"/>
  <sheetViews>
    <sheetView workbookViewId="0" topLeftCell="A19">
      <selection activeCell="E6" sqref="E6"/>
    </sheetView>
  </sheetViews>
  <sheetFormatPr defaultColWidth="9.140625" defaultRowHeight="15"/>
  <cols>
    <col min="1" max="1" width="4.7109375" style="230" customWidth="1"/>
    <col min="2" max="2" width="8.7109375" style="230" customWidth="1"/>
    <col min="3" max="3" width="1.57421875" style="230" customWidth="1"/>
    <col min="4" max="4" width="8.00390625" style="230" customWidth="1"/>
    <col min="5" max="16" width="6.7109375" style="230" customWidth="1"/>
    <col min="17" max="17" width="9.140625" style="230" customWidth="1"/>
    <col min="18" max="29" width="6.7109375" style="230" customWidth="1"/>
    <col min="30" max="256" width="9.140625" style="230" customWidth="1"/>
    <col min="257" max="257" width="4.7109375" style="230" customWidth="1"/>
    <col min="258" max="258" width="8.7109375" style="230" customWidth="1"/>
    <col min="259" max="259" width="1.57421875" style="230" customWidth="1"/>
    <col min="260" max="260" width="8.00390625" style="230" customWidth="1"/>
    <col min="261" max="272" width="6.7109375" style="230" customWidth="1"/>
    <col min="273" max="273" width="9.140625" style="230" customWidth="1"/>
    <col min="274" max="285" width="6.7109375" style="230" customWidth="1"/>
    <col min="286" max="512" width="9.140625" style="230" customWidth="1"/>
    <col min="513" max="513" width="4.7109375" style="230" customWidth="1"/>
    <col min="514" max="514" width="8.7109375" style="230" customWidth="1"/>
    <col min="515" max="515" width="1.57421875" style="230" customWidth="1"/>
    <col min="516" max="516" width="8.00390625" style="230" customWidth="1"/>
    <col min="517" max="528" width="6.7109375" style="230" customWidth="1"/>
    <col min="529" max="529" width="9.140625" style="230" customWidth="1"/>
    <col min="530" max="541" width="6.7109375" style="230" customWidth="1"/>
    <col min="542" max="768" width="9.140625" style="230" customWidth="1"/>
    <col min="769" max="769" width="4.7109375" style="230" customWidth="1"/>
    <col min="770" max="770" width="8.7109375" style="230" customWidth="1"/>
    <col min="771" max="771" width="1.57421875" style="230" customWidth="1"/>
    <col min="772" max="772" width="8.00390625" style="230" customWidth="1"/>
    <col min="773" max="784" width="6.7109375" style="230" customWidth="1"/>
    <col min="785" max="785" width="9.140625" style="230" customWidth="1"/>
    <col min="786" max="797" width="6.7109375" style="230" customWidth="1"/>
    <col min="798" max="1024" width="9.140625" style="230" customWidth="1"/>
    <col min="1025" max="1025" width="4.7109375" style="230" customWidth="1"/>
    <col min="1026" max="1026" width="8.7109375" style="230" customWidth="1"/>
    <col min="1027" max="1027" width="1.57421875" style="230" customWidth="1"/>
    <col min="1028" max="1028" width="8.00390625" style="230" customWidth="1"/>
    <col min="1029" max="1040" width="6.7109375" style="230" customWidth="1"/>
    <col min="1041" max="1041" width="9.140625" style="230" customWidth="1"/>
    <col min="1042" max="1053" width="6.7109375" style="230" customWidth="1"/>
    <col min="1054" max="1280" width="9.140625" style="230" customWidth="1"/>
    <col min="1281" max="1281" width="4.7109375" style="230" customWidth="1"/>
    <col min="1282" max="1282" width="8.7109375" style="230" customWidth="1"/>
    <col min="1283" max="1283" width="1.57421875" style="230" customWidth="1"/>
    <col min="1284" max="1284" width="8.00390625" style="230" customWidth="1"/>
    <col min="1285" max="1296" width="6.7109375" style="230" customWidth="1"/>
    <col min="1297" max="1297" width="9.140625" style="230" customWidth="1"/>
    <col min="1298" max="1309" width="6.7109375" style="230" customWidth="1"/>
    <col min="1310" max="1536" width="9.140625" style="230" customWidth="1"/>
    <col min="1537" max="1537" width="4.7109375" style="230" customWidth="1"/>
    <col min="1538" max="1538" width="8.7109375" style="230" customWidth="1"/>
    <col min="1539" max="1539" width="1.57421875" style="230" customWidth="1"/>
    <col min="1540" max="1540" width="8.00390625" style="230" customWidth="1"/>
    <col min="1541" max="1552" width="6.7109375" style="230" customWidth="1"/>
    <col min="1553" max="1553" width="9.140625" style="230" customWidth="1"/>
    <col min="1554" max="1565" width="6.7109375" style="230" customWidth="1"/>
    <col min="1566" max="1792" width="9.140625" style="230" customWidth="1"/>
    <col min="1793" max="1793" width="4.7109375" style="230" customWidth="1"/>
    <col min="1794" max="1794" width="8.7109375" style="230" customWidth="1"/>
    <col min="1795" max="1795" width="1.57421875" style="230" customWidth="1"/>
    <col min="1796" max="1796" width="8.00390625" style="230" customWidth="1"/>
    <col min="1797" max="1808" width="6.7109375" style="230" customWidth="1"/>
    <col min="1809" max="1809" width="9.140625" style="230" customWidth="1"/>
    <col min="1810" max="1821" width="6.7109375" style="230" customWidth="1"/>
    <col min="1822" max="2048" width="9.140625" style="230" customWidth="1"/>
    <col min="2049" max="2049" width="4.7109375" style="230" customWidth="1"/>
    <col min="2050" max="2050" width="8.7109375" style="230" customWidth="1"/>
    <col min="2051" max="2051" width="1.57421875" style="230" customWidth="1"/>
    <col min="2052" max="2052" width="8.00390625" style="230" customWidth="1"/>
    <col min="2053" max="2064" width="6.7109375" style="230" customWidth="1"/>
    <col min="2065" max="2065" width="9.140625" style="230" customWidth="1"/>
    <col min="2066" max="2077" width="6.7109375" style="230" customWidth="1"/>
    <col min="2078" max="2304" width="9.140625" style="230" customWidth="1"/>
    <col min="2305" max="2305" width="4.7109375" style="230" customWidth="1"/>
    <col min="2306" max="2306" width="8.7109375" style="230" customWidth="1"/>
    <col min="2307" max="2307" width="1.57421875" style="230" customWidth="1"/>
    <col min="2308" max="2308" width="8.00390625" style="230" customWidth="1"/>
    <col min="2309" max="2320" width="6.7109375" style="230" customWidth="1"/>
    <col min="2321" max="2321" width="9.140625" style="230" customWidth="1"/>
    <col min="2322" max="2333" width="6.7109375" style="230" customWidth="1"/>
    <col min="2334" max="2560" width="9.140625" style="230" customWidth="1"/>
    <col min="2561" max="2561" width="4.7109375" style="230" customWidth="1"/>
    <col min="2562" max="2562" width="8.7109375" style="230" customWidth="1"/>
    <col min="2563" max="2563" width="1.57421875" style="230" customWidth="1"/>
    <col min="2564" max="2564" width="8.00390625" style="230" customWidth="1"/>
    <col min="2565" max="2576" width="6.7109375" style="230" customWidth="1"/>
    <col min="2577" max="2577" width="9.140625" style="230" customWidth="1"/>
    <col min="2578" max="2589" width="6.7109375" style="230" customWidth="1"/>
    <col min="2590" max="2816" width="9.140625" style="230" customWidth="1"/>
    <col min="2817" max="2817" width="4.7109375" style="230" customWidth="1"/>
    <col min="2818" max="2818" width="8.7109375" style="230" customWidth="1"/>
    <col min="2819" max="2819" width="1.57421875" style="230" customWidth="1"/>
    <col min="2820" max="2820" width="8.00390625" style="230" customWidth="1"/>
    <col min="2821" max="2832" width="6.7109375" style="230" customWidth="1"/>
    <col min="2833" max="2833" width="9.140625" style="230" customWidth="1"/>
    <col min="2834" max="2845" width="6.7109375" style="230" customWidth="1"/>
    <col min="2846" max="3072" width="9.140625" style="230" customWidth="1"/>
    <col min="3073" max="3073" width="4.7109375" style="230" customWidth="1"/>
    <col min="3074" max="3074" width="8.7109375" style="230" customWidth="1"/>
    <col min="3075" max="3075" width="1.57421875" style="230" customWidth="1"/>
    <col min="3076" max="3076" width="8.00390625" style="230" customWidth="1"/>
    <col min="3077" max="3088" width="6.7109375" style="230" customWidth="1"/>
    <col min="3089" max="3089" width="9.140625" style="230" customWidth="1"/>
    <col min="3090" max="3101" width="6.7109375" style="230" customWidth="1"/>
    <col min="3102" max="3328" width="9.140625" style="230" customWidth="1"/>
    <col min="3329" max="3329" width="4.7109375" style="230" customWidth="1"/>
    <col min="3330" max="3330" width="8.7109375" style="230" customWidth="1"/>
    <col min="3331" max="3331" width="1.57421875" style="230" customWidth="1"/>
    <col min="3332" max="3332" width="8.00390625" style="230" customWidth="1"/>
    <col min="3333" max="3344" width="6.7109375" style="230" customWidth="1"/>
    <col min="3345" max="3345" width="9.140625" style="230" customWidth="1"/>
    <col min="3346" max="3357" width="6.7109375" style="230" customWidth="1"/>
    <col min="3358" max="3584" width="9.140625" style="230" customWidth="1"/>
    <col min="3585" max="3585" width="4.7109375" style="230" customWidth="1"/>
    <col min="3586" max="3586" width="8.7109375" style="230" customWidth="1"/>
    <col min="3587" max="3587" width="1.57421875" style="230" customWidth="1"/>
    <col min="3588" max="3588" width="8.00390625" style="230" customWidth="1"/>
    <col min="3589" max="3600" width="6.7109375" style="230" customWidth="1"/>
    <col min="3601" max="3601" width="9.140625" style="230" customWidth="1"/>
    <col min="3602" max="3613" width="6.7109375" style="230" customWidth="1"/>
    <col min="3614" max="3840" width="9.140625" style="230" customWidth="1"/>
    <col min="3841" max="3841" width="4.7109375" style="230" customWidth="1"/>
    <col min="3842" max="3842" width="8.7109375" style="230" customWidth="1"/>
    <col min="3843" max="3843" width="1.57421875" style="230" customWidth="1"/>
    <col min="3844" max="3844" width="8.00390625" style="230" customWidth="1"/>
    <col min="3845" max="3856" width="6.7109375" style="230" customWidth="1"/>
    <col min="3857" max="3857" width="9.140625" style="230" customWidth="1"/>
    <col min="3858" max="3869" width="6.7109375" style="230" customWidth="1"/>
    <col min="3870" max="4096" width="9.140625" style="230" customWidth="1"/>
    <col min="4097" max="4097" width="4.7109375" style="230" customWidth="1"/>
    <col min="4098" max="4098" width="8.7109375" style="230" customWidth="1"/>
    <col min="4099" max="4099" width="1.57421875" style="230" customWidth="1"/>
    <col min="4100" max="4100" width="8.00390625" style="230" customWidth="1"/>
    <col min="4101" max="4112" width="6.7109375" style="230" customWidth="1"/>
    <col min="4113" max="4113" width="9.140625" style="230" customWidth="1"/>
    <col min="4114" max="4125" width="6.7109375" style="230" customWidth="1"/>
    <col min="4126" max="4352" width="9.140625" style="230" customWidth="1"/>
    <col min="4353" max="4353" width="4.7109375" style="230" customWidth="1"/>
    <col min="4354" max="4354" width="8.7109375" style="230" customWidth="1"/>
    <col min="4355" max="4355" width="1.57421875" style="230" customWidth="1"/>
    <col min="4356" max="4356" width="8.00390625" style="230" customWidth="1"/>
    <col min="4357" max="4368" width="6.7109375" style="230" customWidth="1"/>
    <col min="4369" max="4369" width="9.140625" style="230" customWidth="1"/>
    <col min="4370" max="4381" width="6.7109375" style="230" customWidth="1"/>
    <col min="4382" max="4608" width="9.140625" style="230" customWidth="1"/>
    <col min="4609" max="4609" width="4.7109375" style="230" customWidth="1"/>
    <col min="4610" max="4610" width="8.7109375" style="230" customWidth="1"/>
    <col min="4611" max="4611" width="1.57421875" style="230" customWidth="1"/>
    <col min="4612" max="4612" width="8.00390625" style="230" customWidth="1"/>
    <col min="4613" max="4624" width="6.7109375" style="230" customWidth="1"/>
    <col min="4625" max="4625" width="9.140625" style="230" customWidth="1"/>
    <col min="4626" max="4637" width="6.7109375" style="230" customWidth="1"/>
    <col min="4638" max="4864" width="9.140625" style="230" customWidth="1"/>
    <col min="4865" max="4865" width="4.7109375" style="230" customWidth="1"/>
    <col min="4866" max="4866" width="8.7109375" style="230" customWidth="1"/>
    <col min="4867" max="4867" width="1.57421875" style="230" customWidth="1"/>
    <col min="4868" max="4868" width="8.00390625" style="230" customWidth="1"/>
    <col min="4869" max="4880" width="6.7109375" style="230" customWidth="1"/>
    <col min="4881" max="4881" width="9.140625" style="230" customWidth="1"/>
    <col min="4882" max="4893" width="6.7109375" style="230" customWidth="1"/>
    <col min="4894" max="5120" width="9.140625" style="230" customWidth="1"/>
    <col min="5121" max="5121" width="4.7109375" style="230" customWidth="1"/>
    <col min="5122" max="5122" width="8.7109375" style="230" customWidth="1"/>
    <col min="5123" max="5123" width="1.57421875" style="230" customWidth="1"/>
    <col min="5124" max="5124" width="8.00390625" style="230" customWidth="1"/>
    <col min="5125" max="5136" width="6.7109375" style="230" customWidth="1"/>
    <col min="5137" max="5137" width="9.140625" style="230" customWidth="1"/>
    <col min="5138" max="5149" width="6.7109375" style="230" customWidth="1"/>
    <col min="5150" max="5376" width="9.140625" style="230" customWidth="1"/>
    <col min="5377" max="5377" width="4.7109375" style="230" customWidth="1"/>
    <col min="5378" max="5378" width="8.7109375" style="230" customWidth="1"/>
    <col min="5379" max="5379" width="1.57421875" style="230" customWidth="1"/>
    <col min="5380" max="5380" width="8.00390625" style="230" customWidth="1"/>
    <col min="5381" max="5392" width="6.7109375" style="230" customWidth="1"/>
    <col min="5393" max="5393" width="9.140625" style="230" customWidth="1"/>
    <col min="5394" max="5405" width="6.7109375" style="230" customWidth="1"/>
    <col min="5406" max="5632" width="9.140625" style="230" customWidth="1"/>
    <col min="5633" max="5633" width="4.7109375" style="230" customWidth="1"/>
    <col min="5634" max="5634" width="8.7109375" style="230" customWidth="1"/>
    <col min="5635" max="5635" width="1.57421875" style="230" customWidth="1"/>
    <col min="5636" max="5636" width="8.00390625" style="230" customWidth="1"/>
    <col min="5637" max="5648" width="6.7109375" style="230" customWidth="1"/>
    <col min="5649" max="5649" width="9.140625" style="230" customWidth="1"/>
    <col min="5650" max="5661" width="6.7109375" style="230" customWidth="1"/>
    <col min="5662" max="5888" width="9.140625" style="230" customWidth="1"/>
    <col min="5889" max="5889" width="4.7109375" style="230" customWidth="1"/>
    <col min="5890" max="5890" width="8.7109375" style="230" customWidth="1"/>
    <col min="5891" max="5891" width="1.57421875" style="230" customWidth="1"/>
    <col min="5892" max="5892" width="8.00390625" style="230" customWidth="1"/>
    <col min="5893" max="5904" width="6.7109375" style="230" customWidth="1"/>
    <col min="5905" max="5905" width="9.140625" style="230" customWidth="1"/>
    <col min="5906" max="5917" width="6.7109375" style="230" customWidth="1"/>
    <col min="5918" max="6144" width="9.140625" style="230" customWidth="1"/>
    <col min="6145" max="6145" width="4.7109375" style="230" customWidth="1"/>
    <col min="6146" max="6146" width="8.7109375" style="230" customWidth="1"/>
    <col min="6147" max="6147" width="1.57421875" style="230" customWidth="1"/>
    <col min="6148" max="6148" width="8.00390625" style="230" customWidth="1"/>
    <col min="6149" max="6160" width="6.7109375" style="230" customWidth="1"/>
    <col min="6161" max="6161" width="9.140625" style="230" customWidth="1"/>
    <col min="6162" max="6173" width="6.7109375" style="230" customWidth="1"/>
    <col min="6174" max="6400" width="9.140625" style="230" customWidth="1"/>
    <col min="6401" max="6401" width="4.7109375" style="230" customWidth="1"/>
    <col min="6402" max="6402" width="8.7109375" style="230" customWidth="1"/>
    <col min="6403" max="6403" width="1.57421875" style="230" customWidth="1"/>
    <col min="6404" max="6404" width="8.00390625" style="230" customWidth="1"/>
    <col min="6405" max="6416" width="6.7109375" style="230" customWidth="1"/>
    <col min="6417" max="6417" width="9.140625" style="230" customWidth="1"/>
    <col min="6418" max="6429" width="6.7109375" style="230" customWidth="1"/>
    <col min="6430" max="6656" width="9.140625" style="230" customWidth="1"/>
    <col min="6657" max="6657" width="4.7109375" style="230" customWidth="1"/>
    <col min="6658" max="6658" width="8.7109375" style="230" customWidth="1"/>
    <col min="6659" max="6659" width="1.57421875" style="230" customWidth="1"/>
    <col min="6660" max="6660" width="8.00390625" style="230" customWidth="1"/>
    <col min="6661" max="6672" width="6.7109375" style="230" customWidth="1"/>
    <col min="6673" max="6673" width="9.140625" style="230" customWidth="1"/>
    <col min="6674" max="6685" width="6.7109375" style="230" customWidth="1"/>
    <col min="6686" max="6912" width="9.140625" style="230" customWidth="1"/>
    <col min="6913" max="6913" width="4.7109375" style="230" customWidth="1"/>
    <col min="6914" max="6914" width="8.7109375" style="230" customWidth="1"/>
    <col min="6915" max="6915" width="1.57421875" style="230" customWidth="1"/>
    <col min="6916" max="6916" width="8.00390625" style="230" customWidth="1"/>
    <col min="6917" max="6928" width="6.7109375" style="230" customWidth="1"/>
    <col min="6929" max="6929" width="9.140625" style="230" customWidth="1"/>
    <col min="6930" max="6941" width="6.7109375" style="230" customWidth="1"/>
    <col min="6942" max="7168" width="9.140625" style="230" customWidth="1"/>
    <col min="7169" max="7169" width="4.7109375" style="230" customWidth="1"/>
    <col min="7170" max="7170" width="8.7109375" style="230" customWidth="1"/>
    <col min="7171" max="7171" width="1.57421875" style="230" customWidth="1"/>
    <col min="7172" max="7172" width="8.00390625" style="230" customWidth="1"/>
    <col min="7173" max="7184" width="6.7109375" style="230" customWidth="1"/>
    <col min="7185" max="7185" width="9.140625" style="230" customWidth="1"/>
    <col min="7186" max="7197" width="6.7109375" style="230" customWidth="1"/>
    <col min="7198" max="7424" width="9.140625" style="230" customWidth="1"/>
    <col min="7425" max="7425" width="4.7109375" style="230" customWidth="1"/>
    <col min="7426" max="7426" width="8.7109375" style="230" customWidth="1"/>
    <col min="7427" max="7427" width="1.57421875" style="230" customWidth="1"/>
    <col min="7428" max="7428" width="8.00390625" style="230" customWidth="1"/>
    <col min="7429" max="7440" width="6.7109375" style="230" customWidth="1"/>
    <col min="7441" max="7441" width="9.140625" style="230" customWidth="1"/>
    <col min="7442" max="7453" width="6.7109375" style="230" customWidth="1"/>
    <col min="7454" max="7680" width="9.140625" style="230" customWidth="1"/>
    <col min="7681" max="7681" width="4.7109375" style="230" customWidth="1"/>
    <col min="7682" max="7682" width="8.7109375" style="230" customWidth="1"/>
    <col min="7683" max="7683" width="1.57421875" style="230" customWidth="1"/>
    <col min="7684" max="7684" width="8.00390625" style="230" customWidth="1"/>
    <col min="7685" max="7696" width="6.7109375" style="230" customWidth="1"/>
    <col min="7697" max="7697" width="9.140625" style="230" customWidth="1"/>
    <col min="7698" max="7709" width="6.7109375" style="230" customWidth="1"/>
    <col min="7710" max="7936" width="9.140625" style="230" customWidth="1"/>
    <col min="7937" max="7937" width="4.7109375" style="230" customWidth="1"/>
    <col min="7938" max="7938" width="8.7109375" style="230" customWidth="1"/>
    <col min="7939" max="7939" width="1.57421875" style="230" customWidth="1"/>
    <col min="7940" max="7940" width="8.00390625" style="230" customWidth="1"/>
    <col min="7941" max="7952" width="6.7109375" style="230" customWidth="1"/>
    <col min="7953" max="7953" width="9.140625" style="230" customWidth="1"/>
    <col min="7954" max="7965" width="6.7109375" style="230" customWidth="1"/>
    <col min="7966" max="8192" width="9.140625" style="230" customWidth="1"/>
    <col min="8193" max="8193" width="4.7109375" style="230" customWidth="1"/>
    <col min="8194" max="8194" width="8.7109375" style="230" customWidth="1"/>
    <col min="8195" max="8195" width="1.57421875" style="230" customWidth="1"/>
    <col min="8196" max="8196" width="8.00390625" style="230" customWidth="1"/>
    <col min="8197" max="8208" width="6.7109375" style="230" customWidth="1"/>
    <col min="8209" max="8209" width="9.140625" style="230" customWidth="1"/>
    <col min="8210" max="8221" width="6.7109375" style="230" customWidth="1"/>
    <col min="8222" max="8448" width="9.140625" style="230" customWidth="1"/>
    <col min="8449" max="8449" width="4.7109375" style="230" customWidth="1"/>
    <col min="8450" max="8450" width="8.7109375" style="230" customWidth="1"/>
    <col min="8451" max="8451" width="1.57421875" style="230" customWidth="1"/>
    <col min="8452" max="8452" width="8.00390625" style="230" customWidth="1"/>
    <col min="8453" max="8464" width="6.7109375" style="230" customWidth="1"/>
    <col min="8465" max="8465" width="9.140625" style="230" customWidth="1"/>
    <col min="8466" max="8477" width="6.7109375" style="230" customWidth="1"/>
    <col min="8478" max="8704" width="9.140625" style="230" customWidth="1"/>
    <col min="8705" max="8705" width="4.7109375" style="230" customWidth="1"/>
    <col min="8706" max="8706" width="8.7109375" style="230" customWidth="1"/>
    <col min="8707" max="8707" width="1.57421875" style="230" customWidth="1"/>
    <col min="8708" max="8708" width="8.00390625" style="230" customWidth="1"/>
    <col min="8709" max="8720" width="6.7109375" style="230" customWidth="1"/>
    <col min="8721" max="8721" width="9.140625" style="230" customWidth="1"/>
    <col min="8722" max="8733" width="6.7109375" style="230" customWidth="1"/>
    <col min="8734" max="8960" width="9.140625" style="230" customWidth="1"/>
    <col min="8961" max="8961" width="4.7109375" style="230" customWidth="1"/>
    <col min="8962" max="8962" width="8.7109375" style="230" customWidth="1"/>
    <col min="8963" max="8963" width="1.57421875" style="230" customWidth="1"/>
    <col min="8964" max="8964" width="8.00390625" style="230" customWidth="1"/>
    <col min="8965" max="8976" width="6.7109375" style="230" customWidth="1"/>
    <col min="8977" max="8977" width="9.140625" style="230" customWidth="1"/>
    <col min="8978" max="8989" width="6.7109375" style="230" customWidth="1"/>
    <col min="8990" max="9216" width="9.140625" style="230" customWidth="1"/>
    <col min="9217" max="9217" width="4.7109375" style="230" customWidth="1"/>
    <col min="9218" max="9218" width="8.7109375" style="230" customWidth="1"/>
    <col min="9219" max="9219" width="1.57421875" style="230" customWidth="1"/>
    <col min="9220" max="9220" width="8.00390625" style="230" customWidth="1"/>
    <col min="9221" max="9232" width="6.7109375" style="230" customWidth="1"/>
    <col min="9233" max="9233" width="9.140625" style="230" customWidth="1"/>
    <col min="9234" max="9245" width="6.7109375" style="230" customWidth="1"/>
    <col min="9246" max="9472" width="9.140625" style="230" customWidth="1"/>
    <col min="9473" max="9473" width="4.7109375" style="230" customWidth="1"/>
    <col min="9474" max="9474" width="8.7109375" style="230" customWidth="1"/>
    <col min="9475" max="9475" width="1.57421875" style="230" customWidth="1"/>
    <col min="9476" max="9476" width="8.00390625" style="230" customWidth="1"/>
    <col min="9477" max="9488" width="6.7109375" style="230" customWidth="1"/>
    <col min="9489" max="9489" width="9.140625" style="230" customWidth="1"/>
    <col min="9490" max="9501" width="6.7109375" style="230" customWidth="1"/>
    <col min="9502" max="9728" width="9.140625" style="230" customWidth="1"/>
    <col min="9729" max="9729" width="4.7109375" style="230" customWidth="1"/>
    <col min="9730" max="9730" width="8.7109375" style="230" customWidth="1"/>
    <col min="9731" max="9731" width="1.57421875" style="230" customWidth="1"/>
    <col min="9732" max="9732" width="8.00390625" style="230" customWidth="1"/>
    <col min="9733" max="9744" width="6.7109375" style="230" customWidth="1"/>
    <col min="9745" max="9745" width="9.140625" style="230" customWidth="1"/>
    <col min="9746" max="9757" width="6.7109375" style="230" customWidth="1"/>
    <col min="9758" max="9984" width="9.140625" style="230" customWidth="1"/>
    <col min="9985" max="9985" width="4.7109375" style="230" customWidth="1"/>
    <col min="9986" max="9986" width="8.7109375" style="230" customWidth="1"/>
    <col min="9987" max="9987" width="1.57421875" style="230" customWidth="1"/>
    <col min="9988" max="9988" width="8.00390625" style="230" customWidth="1"/>
    <col min="9989" max="10000" width="6.7109375" style="230" customWidth="1"/>
    <col min="10001" max="10001" width="9.140625" style="230" customWidth="1"/>
    <col min="10002" max="10013" width="6.7109375" style="230" customWidth="1"/>
    <col min="10014" max="10240" width="9.140625" style="230" customWidth="1"/>
    <col min="10241" max="10241" width="4.7109375" style="230" customWidth="1"/>
    <col min="10242" max="10242" width="8.7109375" style="230" customWidth="1"/>
    <col min="10243" max="10243" width="1.57421875" style="230" customWidth="1"/>
    <col min="10244" max="10244" width="8.00390625" style="230" customWidth="1"/>
    <col min="10245" max="10256" width="6.7109375" style="230" customWidth="1"/>
    <col min="10257" max="10257" width="9.140625" style="230" customWidth="1"/>
    <col min="10258" max="10269" width="6.7109375" style="230" customWidth="1"/>
    <col min="10270" max="10496" width="9.140625" style="230" customWidth="1"/>
    <col min="10497" max="10497" width="4.7109375" style="230" customWidth="1"/>
    <col min="10498" max="10498" width="8.7109375" style="230" customWidth="1"/>
    <col min="10499" max="10499" width="1.57421875" style="230" customWidth="1"/>
    <col min="10500" max="10500" width="8.00390625" style="230" customWidth="1"/>
    <col min="10501" max="10512" width="6.7109375" style="230" customWidth="1"/>
    <col min="10513" max="10513" width="9.140625" style="230" customWidth="1"/>
    <col min="10514" max="10525" width="6.7109375" style="230" customWidth="1"/>
    <col min="10526" max="10752" width="9.140625" style="230" customWidth="1"/>
    <col min="10753" max="10753" width="4.7109375" style="230" customWidth="1"/>
    <col min="10754" max="10754" width="8.7109375" style="230" customWidth="1"/>
    <col min="10755" max="10755" width="1.57421875" style="230" customWidth="1"/>
    <col min="10756" max="10756" width="8.00390625" style="230" customWidth="1"/>
    <col min="10757" max="10768" width="6.7109375" style="230" customWidth="1"/>
    <col min="10769" max="10769" width="9.140625" style="230" customWidth="1"/>
    <col min="10770" max="10781" width="6.7109375" style="230" customWidth="1"/>
    <col min="10782" max="11008" width="9.140625" style="230" customWidth="1"/>
    <col min="11009" max="11009" width="4.7109375" style="230" customWidth="1"/>
    <col min="11010" max="11010" width="8.7109375" style="230" customWidth="1"/>
    <col min="11011" max="11011" width="1.57421875" style="230" customWidth="1"/>
    <col min="11012" max="11012" width="8.00390625" style="230" customWidth="1"/>
    <col min="11013" max="11024" width="6.7109375" style="230" customWidth="1"/>
    <col min="11025" max="11025" width="9.140625" style="230" customWidth="1"/>
    <col min="11026" max="11037" width="6.7109375" style="230" customWidth="1"/>
    <col min="11038" max="11264" width="9.140625" style="230" customWidth="1"/>
    <col min="11265" max="11265" width="4.7109375" style="230" customWidth="1"/>
    <col min="11266" max="11266" width="8.7109375" style="230" customWidth="1"/>
    <col min="11267" max="11267" width="1.57421875" style="230" customWidth="1"/>
    <col min="11268" max="11268" width="8.00390625" style="230" customWidth="1"/>
    <col min="11269" max="11280" width="6.7109375" style="230" customWidth="1"/>
    <col min="11281" max="11281" width="9.140625" style="230" customWidth="1"/>
    <col min="11282" max="11293" width="6.7109375" style="230" customWidth="1"/>
    <col min="11294" max="11520" width="9.140625" style="230" customWidth="1"/>
    <col min="11521" max="11521" width="4.7109375" style="230" customWidth="1"/>
    <col min="11522" max="11522" width="8.7109375" style="230" customWidth="1"/>
    <col min="11523" max="11523" width="1.57421875" style="230" customWidth="1"/>
    <col min="11524" max="11524" width="8.00390625" style="230" customWidth="1"/>
    <col min="11525" max="11536" width="6.7109375" style="230" customWidth="1"/>
    <col min="11537" max="11537" width="9.140625" style="230" customWidth="1"/>
    <col min="11538" max="11549" width="6.7109375" style="230" customWidth="1"/>
    <col min="11550" max="11776" width="9.140625" style="230" customWidth="1"/>
    <col min="11777" max="11777" width="4.7109375" style="230" customWidth="1"/>
    <col min="11778" max="11778" width="8.7109375" style="230" customWidth="1"/>
    <col min="11779" max="11779" width="1.57421875" style="230" customWidth="1"/>
    <col min="11780" max="11780" width="8.00390625" style="230" customWidth="1"/>
    <col min="11781" max="11792" width="6.7109375" style="230" customWidth="1"/>
    <col min="11793" max="11793" width="9.140625" style="230" customWidth="1"/>
    <col min="11794" max="11805" width="6.7109375" style="230" customWidth="1"/>
    <col min="11806" max="12032" width="9.140625" style="230" customWidth="1"/>
    <col min="12033" max="12033" width="4.7109375" style="230" customWidth="1"/>
    <col min="12034" max="12034" width="8.7109375" style="230" customWidth="1"/>
    <col min="12035" max="12035" width="1.57421875" style="230" customWidth="1"/>
    <col min="12036" max="12036" width="8.00390625" style="230" customWidth="1"/>
    <col min="12037" max="12048" width="6.7109375" style="230" customWidth="1"/>
    <col min="12049" max="12049" width="9.140625" style="230" customWidth="1"/>
    <col min="12050" max="12061" width="6.7109375" style="230" customWidth="1"/>
    <col min="12062" max="12288" width="9.140625" style="230" customWidth="1"/>
    <col min="12289" max="12289" width="4.7109375" style="230" customWidth="1"/>
    <col min="12290" max="12290" width="8.7109375" style="230" customWidth="1"/>
    <col min="12291" max="12291" width="1.57421875" style="230" customWidth="1"/>
    <col min="12292" max="12292" width="8.00390625" style="230" customWidth="1"/>
    <col min="12293" max="12304" width="6.7109375" style="230" customWidth="1"/>
    <col min="12305" max="12305" width="9.140625" style="230" customWidth="1"/>
    <col min="12306" max="12317" width="6.7109375" style="230" customWidth="1"/>
    <col min="12318" max="12544" width="9.140625" style="230" customWidth="1"/>
    <col min="12545" max="12545" width="4.7109375" style="230" customWidth="1"/>
    <col min="12546" max="12546" width="8.7109375" style="230" customWidth="1"/>
    <col min="12547" max="12547" width="1.57421875" style="230" customWidth="1"/>
    <col min="12548" max="12548" width="8.00390625" style="230" customWidth="1"/>
    <col min="12549" max="12560" width="6.7109375" style="230" customWidth="1"/>
    <col min="12561" max="12561" width="9.140625" style="230" customWidth="1"/>
    <col min="12562" max="12573" width="6.7109375" style="230" customWidth="1"/>
    <col min="12574" max="12800" width="9.140625" style="230" customWidth="1"/>
    <col min="12801" max="12801" width="4.7109375" style="230" customWidth="1"/>
    <col min="12802" max="12802" width="8.7109375" style="230" customWidth="1"/>
    <col min="12803" max="12803" width="1.57421875" style="230" customWidth="1"/>
    <col min="12804" max="12804" width="8.00390625" style="230" customWidth="1"/>
    <col min="12805" max="12816" width="6.7109375" style="230" customWidth="1"/>
    <col min="12817" max="12817" width="9.140625" style="230" customWidth="1"/>
    <col min="12818" max="12829" width="6.7109375" style="230" customWidth="1"/>
    <col min="12830" max="13056" width="9.140625" style="230" customWidth="1"/>
    <col min="13057" max="13057" width="4.7109375" style="230" customWidth="1"/>
    <col min="13058" max="13058" width="8.7109375" style="230" customWidth="1"/>
    <col min="13059" max="13059" width="1.57421875" style="230" customWidth="1"/>
    <col min="13060" max="13060" width="8.00390625" style="230" customWidth="1"/>
    <col min="13061" max="13072" width="6.7109375" style="230" customWidth="1"/>
    <col min="13073" max="13073" width="9.140625" style="230" customWidth="1"/>
    <col min="13074" max="13085" width="6.7109375" style="230" customWidth="1"/>
    <col min="13086" max="13312" width="9.140625" style="230" customWidth="1"/>
    <col min="13313" max="13313" width="4.7109375" style="230" customWidth="1"/>
    <col min="13314" max="13314" width="8.7109375" style="230" customWidth="1"/>
    <col min="13315" max="13315" width="1.57421875" style="230" customWidth="1"/>
    <col min="13316" max="13316" width="8.00390625" style="230" customWidth="1"/>
    <col min="13317" max="13328" width="6.7109375" style="230" customWidth="1"/>
    <col min="13329" max="13329" width="9.140625" style="230" customWidth="1"/>
    <col min="13330" max="13341" width="6.7109375" style="230" customWidth="1"/>
    <col min="13342" max="13568" width="9.140625" style="230" customWidth="1"/>
    <col min="13569" max="13569" width="4.7109375" style="230" customWidth="1"/>
    <col min="13570" max="13570" width="8.7109375" style="230" customWidth="1"/>
    <col min="13571" max="13571" width="1.57421875" style="230" customWidth="1"/>
    <col min="13572" max="13572" width="8.00390625" style="230" customWidth="1"/>
    <col min="13573" max="13584" width="6.7109375" style="230" customWidth="1"/>
    <col min="13585" max="13585" width="9.140625" style="230" customWidth="1"/>
    <col min="13586" max="13597" width="6.7109375" style="230" customWidth="1"/>
    <col min="13598" max="13824" width="9.140625" style="230" customWidth="1"/>
    <col min="13825" max="13825" width="4.7109375" style="230" customWidth="1"/>
    <col min="13826" max="13826" width="8.7109375" style="230" customWidth="1"/>
    <col min="13827" max="13827" width="1.57421875" style="230" customWidth="1"/>
    <col min="13828" max="13828" width="8.00390625" style="230" customWidth="1"/>
    <col min="13829" max="13840" width="6.7109375" style="230" customWidth="1"/>
    <col min="13841" max="13841" width="9.140625" style="230" customWidth="1"/>
    <col min="13842" max="13853" width="6.7109375" style="230" customWidth="1"/>
    <col min="13854" max="14080" width="9.140625" style="230" customWidth="1"/>
    <col min="14081" max="14081" width="4.7109375" style="230" customWidth="1"/>
    <col min="14082" max="14082" width="8.7109375" style="230" customWidth="1"/>
    <col min="14083" max="14083" width="1.57421875" style="230" customWidth="1"/>
    <col min="14084" max="14084" width="8.00390625" style="230" customWidth="1"/>
    <col min="14085" max="14096" width="6.7109375" style="230" customWidth="1"/>
    <col min="14097" max="14097" width="9.140625" style="230" customWidth="1"/>
    <col min="14098" max="14109" width="6.7109375" style="230" customWidth="1"/>
    <col min="14110" max="14336" width="9.140625" style="230" customWidth="1"/>
    <col min="14337" max="14337" width="4.7109375" style="230" customWidth="1"/>
    <col min="14338" max="14338" width="8.7109375" style="230" customWidth="1"/>
    <col min="14339" max="14339" width="1.57421875" style="230" customWidth="1"/>
    <col min="14340" max="14340" width="8.00390625" style="230" customWidth="1"/>
    <col min="14341" max="14352" width="6.7109375" style="230" customWidth="1"/>
    <col min="14353" max="14353" width="9.140625" style="230" customWidth="1"/>
    <col min="14354" max="14365" width="6.7109375" style="230" customWidth="1"/>
    <col min="14366" max="14592" width="9.140625" style="230" customWidth="1"/>
    <col min="14593" max="14593" width="4.7109375" style="230" customWidth="1"/>
    <col min="14594" max="14594" width="8.7109375" style="230" customWidth="1"/>
    <col min="14595" max="14595" width="1.57421875" style="230" customWidth="1"/>
    <col min="14596" max="14596" width="8.00390625" style="230" customWidth="1"/>
    <col min="14597" max="14608" width="6.7109375" style="230" customWidth="1"/>
    <col min="14609" max="14609" width="9.140625" style="230" customWidth="1"/>
    <col min="14610" max="14621" width="6.7109375" style="230" customWidth="1"/>
    <col min="14622" max="14848" width="9.140625" style="230" customWidth="1"/>
    <col min="14849" max="14849" width="4.7109375" style="230" customWidth="1"/>
    <col min="14850" max="14850" width="8.7109375" style="230" customWidth="1"/>
    <col min="14851" max="14851" width="1.57421875" style="230" customWidth="1"/>
    <col min="14852" max="14852" width="8.00390625" style="230" customWidth="1"/>
    <col min="14853" max="14864" width="6.7109375" style="230" customWidth="1"/>
    <col min="14865" max="14865" width="9.140625" style="230" customWidth="1"/>
    <col min="14866" max="14877" width="6.7109375" style="230" customWidth="1"/>
    <col min="14878" max="15104" width="9.140625" style="230" customWidth="1"/>
    <col min="15105" max="15105" width="4.7109375" style="230" customWidth="1"/>
    <col min="15106" max="15106" width="8.7109375" style="230" customWidth="1"/>
    <col min="15107" max="15107" width="1.57421875" style="230" customWidth="1"/>
    <col min="15108" max="15108" width="8.00390625" style="230" customWidth="1"/>
    <col min="15109" max="15120" width="6.7109375" style="230" customWidth="1"/>
    <col min="15121" max="15121" width="9.140625" style="230" customWidth="1"/>
    <col min="15122" max="15133" width="6.7109375" style="230" customWidth="1"/>
    <col min="15134" max="15360" width="9.140625" style="230" customWidth="1"/>
    <col min="15361" max="15361" width="4.7109375" style="230" customWidth="1"/>
    <col min="15362" max="15362" width="8.7109375" style="230" customWidth="1"/>
    <col min="15363" max="15363" width="1.57421875" style="230" customWidth="1"/>
    <col min="15364" max="15364" width="8.00390625" style="230" customWidth="1"/>
    <col min="15365" max="15376" width="6.7109375" style="230" customWidth="1"/>
    <col min="15377" max="15377" width="9.140625" style="230" customWidth="1"/>
    <col min="15378" max="15389" width="6.7109375" style="230" customWidth="1"/>
    <col min="15390" max="15616" width="9.140625" style="230" customWidth="1"/>
    <col min="15617" max="15617" width="4.7109375" style="230" customWidth="1"/>
    <col min="15618" max="15618" width="8.7109375" style="230" customWidth="1"/>
    <col min="15619" max="15619" width="1.57421875" style="230" customWidth="1"/>
    <col min="15620" max="15620" width="8.00390625" style="230" customWidth="1"/>
    <col min="15621" max="15632" width="6.7109375" style="230" customWidth="1"/>
    <col min="15633" max="15633" width="9.140625" style="230" customWidth="1"/>
    <col min="15634" max="15645" width="6.7109375" style="230" customWidth="1"/>
    <col min="15646" max="15872" width="9.140625" style="230" customWidth="1"/>
    <col min="15873" max="15873" width="4.7109375" style="230" customWidth="1"/>
    <col min="15874" max="15874" width="8.7109375" style="230" customWidth="1"/>
    <col min="15875" max="15875" width="1.57421875" style="230" customWidth="1"/>
    <col min="15876" max="15876" width="8.00390625" style="230" customWidth="1"/>
    <col min="15877" max="15888" width="6.7109375" style="230" customWidth="1"/>
    <col min="15889" max="15889" width="9.140625" style="230" customWidth="1"/>
    <col min="15890" max="15901" width="6.7109375" style="230" customWidth="1"/>
    <col min="15902" max="16128" width="9.140625" style="230" customWidth="1"/>
    <col min="16129" max="16129" width="4.7109375" style="230" customWidth="1"/>
    <col min="16130" max="16130" width="8.7109375" style="230" customWidth="1"/>
    <col min="16131" max="16131" width="1.57421875" style="230" customWidth="1"/>
    <col min="16132" max="16132" width="8.00390625" style="230" customWidth="1"/>
    <col min="16133" max="16144" width="6.7109375" style="230" customWidth="1"/>
    <col min="16145" max="16145" width="9.140625" style="230" customWidth="1"/>
    <col min="16146" max="16157" width="6.7109375" style="230" customWidth="1"/>
    <col min="16158" max="16384" width="9.140625" style="230" customWidth="1"/>
  </cols>
  <sheetData>
    <row r="1" spans="1:16" ht="17.25" thickBot="1" thickTop="1">
      <c r="A1" s="439" t="s">
        <v>227</v>
      </c>
      <c r="B1" s="194"/>
      <c r="C1" s="194"/>
      <c r="D1" s="194"/>
      <c r="E1" s="194"/>
      <c r="F1" s="194"/>
      <c r="G1" s="194"/>
      <c r="H1" s="194"/>
      <c r="I1" s="194"/>
      <c r="J1" s="194"/>
      <c r="K1" s="194"/>
      <c r="L1" s="229"/>
      <c r="M1" s="229"/>
      <c r="N1" s="229"/>
      <c r="O1" s="229"/>
      <c r="P1" s="229"/>
    </row>
    <row r="2" spans="1:16" ht="32.45" customHeight="1" thickBot="1" thickTop="1">
      <c r="A2" s="231" t="s">
        <v>84</v>
      </c>
      <c r="B2" s="232"/>
      <c r="C2" s="232"/>
      <c r="D2" s="232"/>
      <c r="E2" s="232"/>
      <c r="F2" s="232"/>
      <c r="G2" s="232"/>
      <c r="H2" s="232"/>
      <c r="I2" s="232"/>
      <c r="J2" s="232"/>
      <c r="K2" s="232"/>
      <c r="L2" s="232"/>
      <c r="M2" s="232"/>
      <c r="N2" s="232"/>
      <c r="O2" s="232"/>
      <c r="P2" s="232"/>
    </row>
    <row r="3" spans="1:18" ht="13.5" thickBot="1">
      <c r="A3" s="233" t="s">
        <v>85</v>
      </c>
      <c r="B3" s="234"/>
      <c r="C3" s="234"/>
      <c r="D3" s="233"/>
      <c r="E3" s="233"/>
      <c r="F3" s="233"/>
      <c r="G3" s="233"/>
      <c r="H3" s="233"/>
      <c r="I3" s="233"/>
      <c r="J3" s="233"/>
      <c r="K3" s="233"/>
      <c r="L3" s="233"/>
      <c r="M3" s="233"/>
      <c r="N3" s="233"/>
      <c r="O3" s="233"/>
      <c r="P3" s="233"/>
      <c r="R3" s="230" t="s">
        <v>86</v>
      </c>
    </row>
    <row r="4" spans="1:29" ht="15.75">
      <c r="A4" s="235"/>
      <c r="B4" s="236" t="s">
        <v>87</v>
      </c>
      <c r="C4" s="236"/>
      <c r="D4" s="237"/>
      <c r="E4" s="238" t="s">
        <v>88</v>
      </c>
      <c r="F4" s="238"/>
      <c r="G4" s="238"/>
      <c r="H4" s="238"/>
      <c r="I4" s="238"/>
      <c r="J4" s="239"/>
      <c r="K4" s="238" t="s">
        <v>89</v>
      </c>
      <c r="L4" s="238"/>
      <c r="M4" s="238"/>
      <c r="N4" s="238"/>
      <c r="O4" s="238"/>
      <c r="P4" s="239"/>
      <c r="R4" s="238" t="s">
        <v>88</v>
      </c>
      <c r="S4" s="238"/>
      <c r="T4" s="238"/>
      <c r="U4" s="238"/>
      <c r="V4" s="238"/>
      <c r="W4" s="239"/>
      <c r="X4" s="238" t="s">
        <v>89</v>
      </c>
      <c r="Y4" s="238"/>
      <c r="Z4" s="238"/>
      <c r="AA4" s="238"/>
      <c r="AB4" s="238"/>
      <c r="AC4" s="239"/>
    </row>
    <row r="5" spans="1:29" ht="16.5" thickBot="1">
      <c r="A5" s="240"/>
      <c r="B5" s="241" t="s">
        <v>90</v>
      </c>
      <c r="C5" s="241"/>
      <c r="D5" s="242"/>
      <c r="E5" s="243" t="s">
        <v>91</v>
      </c>
      <c r="F5" s="244" t="s">
        <v>92</v>
      </c>
      <c r="G5" s="244" t="s">
        <v>93</v>
      </c>
      <c r="H5" s="244" t="s">
        <v>94</v>
      </c>
      <c r="I5" s="244" t="s">
        <v>95</v>
      </c>
      <c r="J5" s="245" t="s">
        <v>96</v>
      </c>
      <c r="K5" s="243" t="s">
        <v>91</v>
      </c>
      <c r="L5" s="244" t="s">
        <v>92</v>
      </c>
      <c r="M5" s="244" t="s">
        <v>93</v>
      </c>
      <c r="N5" s="244" t="s">
        <v>94</v>
      </c>
      <c r="O5" s="244" t="s">
        <v>95</v>
      </c>
      <c r="P5" s="245" t="s">
        <v>96</v>
      </c>
      <c r="R5" s="243" t="s">
        <v>91</v>
      </c>
      <c r="S5" s="244" t="s">
        <v>92</v>
      </c>
      <c r="T5" s="244" t="s">
        <v>93</v>
      </c>
      <c r="U5" s="244" t="s">
        <v>94</v>
      </c>
      <c r="V5" s="244" t="s">
        <v>95</v>
      </c>
      <c r="W5" s="245" t="s">
        <v>96</v>
      </c>
      <c r="X5" s="243" t="s">
        <v>91</v>
      </c>
      <c r="Y5" s="244" t="s">
        <v>92</v>
      </c>
      <c r="Z5" s="244" t="s">
        <v>93</v>
      </c>
      <c r="AA5" s="244" t="s">
        <v>94</v>
      </c>
      <c r="AB5" s="244" t="s">
        <v>95</v>
      </c>
      <c r="AC5" s="245" t="s">
        <v>96</v>
      </c>
    </row>
    <row r="6" spans="1:29" ht="13.5">
      <c r="A6" s="246" t="s">
        <v>97</v>
      </c>
      <c r="B6" s="247" t="s">
        <v>98</v>
      </c>
      <c r="C6" s="247"/>
      <c r="D6" s="248"/>
      <c r="E6" s="249"/>
      <c r="F6" s="250"/>
      <c r="G6" s="250"/>
      <c r="H6" s="250"/>
      <c r="I6" s="250"/>
      <c r="J6" s="251"/>
      <c r="K6" s="250"/>
      <c r="L6" s="250"/>
      <c r="M6" s="250"/>
      <c r="N6" s="250"/>
      <c r="O6" s="250"/>
      <c r="P6" s="251"/>
      <c r="Q6" s="252">
        <v>270000</v>
      </c>
      <c r="R6" s="253">
        <f aca="true" t="shared" si="0" ref="R6:AC27">E6*$Q6</f>
        <v>0</v>
      </c>
      <c r="S6" s="253">
        <f t="shared" si="0"/>
        <v>0</v>
      </c>
      <c r="T6" s="253">
        <f t="shared" si="0"/>
        <v>0</v>
      </c>
      <c r="U6" s="253">
        <f t="shared" si="0"/>
        <v>0</v>
      </c>
      <c r="V6" s="253">
        <f t="shared" si="0"/>
        <v>0</v>
      </c>
      <c r="W6" s="253">
        <f t="shared" si="0"/>
        <v>0</v>
      </c>
      <c r="X6" s="253">
        <f t="shared" si="0"/>
        <v>0</v>
      </c>
      <c r="Y6" s="253">
        <f t="shared" si="0"/>
        <v>0</v>
      </c>
      <c r="Z6" s="253">
        <f t="shared" si="0"/>
        <v>0</v>
      </c>
      <c r="AA6" s="253">
        <f t="shared" si="0"/>
        <v>0</v>
      </c>
      <c r="AB6" s="253">
        <f t="shared" si="0"/>
        <v>0</v>
      </c>
      <c r="AC6" s="253">
        <f t="shared" si="0"/>
        <v>0</v>
      </c>
    </row>
    <row r="7" spans="1:29" ht="13.5">
      <c r="A7" s="246" t="s">
        <v>99</v>
      </c>
      <c r="B7" s="254">
        <f aca="true" t="shared" si="1" ref="B7:B29">D8+1</f>
        <v>265000</v>
      </c>
      <c r="C7" s="255" t="s">
        <v>100</v>
      </c>
      <c r="D7" s="256">
        <f aca="true" t="shared" si="2" ref="D7:D30">B7+4999</f>
        <v>269999</v>
      </c>
      <c r="E7" s="257"/>
      <c r="F7" s="258"/>
      <c r="G7" s="258"/>
      <c r="H7" s="258"/>
      <c r="I7" s="258"/>
      <c r="J7" s="259"/>
      <c r="K7" s="258"/>
      <c r="L7" s="258"/>
      <c r="M7" s="258"/>
      <c r="N7" s="258"/>
      <c r="O7" s="258"/>
      <c r="P7" s="259"/>
      <c r="Q7" s="252">
        <f aca="true" t="shared" si="3" ref="Q7:Q29">Q8+5000</f>
        <v>267500</v>
      </c>
      <c r="R7" s="253">
        <f t="shared" si="0"/>
        <v>0</v>
      </c>
      <c r="S7" s="253">
        <f t="shared" si="0"/>
        <v>0</v>
      </c>
      <c r="T7" s="253">
        <f t="shared" si="0"/>
        <v>0</v>
      </c>
      <c r="U7" s="253">
        <f t="shared" si="0"/>
        <v>0</v>
      </c>
      <c r="V7" s="253">
        <f t="shared" si="0"/>
        <v>0</v>
      </c>
      <c r="W7" s="253">
        <f t="shared" si="0"/>
        <v>0</v>
      </c>
      <c r="X7" s="253">
        <f t="shared" si="0"/>
        <v>0</v>
      </c>
      <c r="Y7" s="253">
        <f t="shared" si="0"/>
        <v>0</v>
      </c>
      <c r="Z7" s="253">
        <f t="shared" si="0"/>
        <v>0</v>
      </c>
      <c r="AA7" s="253">
        <f t="shared" si="0"/>
        <v>0</v>
      </c>
      <c r="AB7" s="253">
        <f t="shared" si="0"/>
        <v>0</v>
      </c>
      <c r="AC7" s="253">
        <f t="shared" si="0"/>
        <v>0</v>
      </c>
    </row>
    <row r="8" spans="1:29" ht="13.5">
      <c r="A8" s="246" t="s">
        <v>101</v>
      </c>
      <c r="B8" s="254">
        <f t="shared" si="1"/>
        <v>260000</v>
      </c>
      <c r="C8" s="255" t="s">
        <v>100</v>
      </c>
      <c r="D8" s="256">
        <f t="shared" si="2"/>
        <v>264999</v>
      </c>
      <c r="E8" s="258"/>
      <c r="F8" s="258"/>
      <c r="G8" s="258"/>
      <c r="H8" s="258"/>
      <c r="I8" s="258"/>
      <c r="J8" s="259"/>
      <c r="K8" s="258"/>
      <c r="L8" s="258"/>
      <c r="M8" s="258"/>
      <c r="N8" s="258"/>
      <c r="O8" s="258"/>
      <c r="P8" s="259"/>
      <c r="Q8" s="252">
        <f t="shared" si="3"/>
        <v>262500</v>
      </c>
      <c r="R8" s="253">
        <f t="shared" si="0"/>
        <v>0</v>
      </c>
      <c r="S8" s="253">
        <f t="shared" si="0"/>
        <v>0</v>
      </c>
      <c r="T8" s="253">
        <f t="shared" si="0"/>
        <v>0</v>
      </c>
      <c r="U8" s="253">
        <f t="shared" si="0"/>
        <v>0</v>
      </c>
      <c r="V8" s="253">
        <f t="shared" si="0"/>
        <v>0</v>
      </c>
      <c r="W8" s="253">
        <f t="shared" si="0"/>
        <v>0</v>
      </c>
      <c r="X8" s="253">
        <f t="shared" si="0"/>
        <v>0</v>
      </c>
      <c r="Y8" s="253">
        <f t="shared" si="0"/>
        <v>0</v>
      </c>
      <c r="Z8" s="253">
        <f t="shared" si="0"/>
        <v>0</v>
      </c>
      <c r="AA8" s="253">
        <f t="shared" si="0"/>
        <v>0</v>
      </c>
      <c r="AB8" s="253">
        <f t="shared" si="0"/>
        <v>0</v>
      </c>
      <c r="AC8" s="253">
        <f t="shared" si="0"/>
        <v>0</v>
      </c>
    </row>
    <row r="9" spans="1:29" ht="13.5">
      <c r="A9" s="246" t="s">
        <v>102</v>
      </c>
      <c r="B9" s="254">
        <f t="shared" si="1"/>
        <v>255000</v>
      </c>
      <c r="C9" s="255" t="s">
        <v>100</v>
      </c>
      <c r="D9" s="256">
        <f t="shared" si="2"/>
        <v>259999</v>
      </c>
      <c r="E9" s="257"/>
      <c r="F9" s="258"/>
      <c r="G9" s="258"/>
      <c r="H9" s="258"/>
      <c r="I9" s="258"/>
      <c r="J9" s="259"/>
      <c r="K9" s="258"/>
      <c r="L9" s="258"/>
      <c r="M9" s="258"/>
      <c r="N9" s="258"/>
      <c r="O9" s="258"/>
      <c r="P9" s="259"/>
      <c r="Q9" s="252">
        <f t="shared" si="3"/>
        <v>257500</v>
      </c>
      <c r="R9" s="253">
        <f t="shared" si="0"/>
        <v>0</v>
      </c>
      <c r="S9" s="253">
        <f t="shared" si="0"/>
        <v>0</v>
      </c>
      <c r="T9" s="253">
        <f t="shared" si="0"/>
        <v>0</v>
      </c>
      <c r="U9" s="253">
        <f t="shared" si="0"/>
        <v>0</v>
      </c>
      <c r="V9" s="253">
        <f t="shared" si="0"/>
        <v>0</v>
      </c>
      <c r="W9" s="253">
        <f t="shared" si="0"/>
        <v>0</v>
      </c>
      <c r="X9" s="253">
        <f t="shared" si="0"/>
        <v>0</v>
      </c>
      <c r="Y9" s="253">
        <f t="shared" si="0"/>
        <v>0</v>
      </c>
      <c r="Z9" s="253">
        <f t="shared" si="0"/>
        <v>0</v>
      </c>
      <c r="AA9" s="253">
        <f t="shared" si="0"/>
        <v>0</v>
      </c>
      <c r="AB9" s="253">
        <f t="shared" si="0"/>
        <v>0</v>
      </c>
      <c r="AC9" s="253">
        <f t="shared" si="0"/>
        <v>0</v>
      </c>
    </row>
    <row r="10" spans="1:29" ht="13.5">
      <c r="A10" s="246" t="s">
        <v>103</v>
      </c>
      <c r="B10" s="254">
        <f t="shared" si="1"/>
        <v>250000</v>
      </c>
      <c r="C10" s="255" t="s">
        <v>100</v>
      </c>
      <c r="D10" s="256">
        <f t="shared" si="2"/>
        <v>254999</v>
      </c>
      <c r="E10" s="258"/>
      <c r="F10" s="258"/>
      <c r="G10" s="258"/>
      <c r="H10" s="258"/>
      <c r="I10" s="258"/>
      <c r="J10" s="259"/>
      <c r="K10" s="440">
        <v>1</v>
      </c>
      <c r="L10" s="258"/>
      <c r="M10" s="258"/>
      <c r="N10" s="258"/>
      <c r="O10" s="258"/>
      <c r="P10" s="259"/>
      <c r="Q10" s="252">
        <f t="shared" si="3"/>
        <v>252500</v>
      </c>
      <c r="R10" s="253">
        <f t="shared" si="0"/>
        <v>0</v>
      </c>
      <c r="S10" s="253">
        <f t="shared" si="0"/>
        <v>0</v>
      </c>
      <c r="T10" s="253">
        <f t="shared" si="0"/>
        <v>0</v>
      </c>
      <c r="U10" s="253">
        <f t="shared" si="0"/>
        <v>0</v>
      </c>
      <c r="V10" s="253">
        <f t="shared" si="0"/>
        <v>0</v>
      </c>
      <c r="W10" s="253">
        <f t="shared" si="0"/>
        <v>0</v>
      </c>
      <c r="X10" s="253">
        <f t="shared" si="0"/>
        <v>252500</v>
      </c>
      <c r="Y10" s="253">
        <f t="shared" si="0"/>
        <v>0</v>
      </c>
      <c r="Z10" s="253">
        <f t="shared" si="0"/>
        <v>0</v>
      </c>
      <c r="AA10" s="253">
        <f t="shared" si="0"/>
        <v>0</v>
      </c>
      <c r="AB10" s="253">
        <f t="shared" si="0"/>
        <v>0</v>
      </c>
      <c r="AC10" s="253">
        <f t="shared" si="0"/>
        <v>0</v>
      </c>
    </row>
    <row r="11" spans="1:29" ht="13.5">
      <c r="A11" s="246" t="s">
        <v>104</v>
      </c>
      <c r="B11" s="254">
        <f t="shared" si="1"/>
        <v>245000</v>
      </c>
      <c r="C11" s="255" t="s">
        <v>100</v>
      </c>
      <c r="D11" s="256">
        <f t="shared" si="2"/>
        <v>249999</v>
      </c>
      <c r="E11" s="258"/>
      <c r="F11" s="258"/>
      <c r="G11" s="258"/>
      <c r="H11" s="257"/>
      <c r="I11" s="258"/>
      <c r="J11" s="259"/>
      <c r="K11" s="258"/>
      <c r="L11" s="258"/>
      <c r="M11" s="258"/>
      <c r="N11" s="258"/>
      <c r="O11" s="258"/>
      <c r="P11" s="259"/>
      <c r="Q11" s="252">
        <f t="shared" si="3"/>
        <v>247500</v>
      </c>
      <c r="R11" s="253">
        <f t="shared" si="0"/>
        <v>0</v>
      </c>
      <c r="S11" s="253">
        <f t="shared" si="0"/>
        <v>0</v>
      </c>
      <c r="T11" s="253">
        <f t="shared" si="0"/>
        <v>0</v>
      </c>
      <c r="U11" s="253">
        <f t="shared" si="0"/>
        <v>0</v>
      </c>
      <c r="V11" s="253">
        <f t="shared" si="0"/>
        <v>0</v>
      </c>
      <c r="W11" s="253">
        <f t="shared" si="0"/>
        <v>0</v>
      </c>
      <c r="X11" s="253">
        <f t="shared" si="0"/>
        <v>0</v>
      </c>
      <c r="Y11" s="253">
        <f t="shared" si="0"/>
        <v>0</v>
      </c>
      <c r="Z11" s="253">
        <f t="shared" si="0"/>
        <v>0</v>
      </c>
      <c r="AA11" s="253">
        <f t="shared" si="0"/>
        <v>0</v>
      </c>
      <c r="AB11" s="253">
        <f t="shared" si="0"/>
        <v>0</v>
      </c>
      <c r="AC11" s="253">
        <f t="shared" si="0"/>
        <v>0</v>
      </c>
    </row>
    <row r="12" spans="1:29" ht="13.5">
      <c r="A12" s="246" t="s">
        <v>105</v>
      </c>
      <c r="B12" s="254">
        <f t="shared" si="1"/>
        <v>240000</v>
      </c>
      <c r="C12" s="255" t="s">
        <v>100</v>
      </c>
      <c r="D12" s="256">
        <f t="shared" si="2"/>
        <v>244999</v>
      </c>
      <c r="E12" s="257"/>
      <c r="F12" s="258"/>
      <c r="G12" s="258"/>
      <c r="H12" s="258"/>
      <c r="I12" s="258"/>
      <c r="J12" s="259"/>
      <c r="K12" s="258"/>
      <c r="L12" s="258"/>
      <c r="M12" s="258"/>
      <c r="N12" s="258"/>
      <c r="O12" s="258"/>
      <c r="P12" s="259"/>
      <c r="Q12" s="252">
        <f t="shared" si="3"/>
        <v>242500</v>
      </c>
      <c r="R12" s="253">
        <f t="shared" si="0"/>
        <v>0</v>
      </c>
      <c r="S12" s="253">
        <f t="shared" si="0"/>
        <v>0</v>
      </c>
      <c r="T12" s="253">
        <f t="shared" si="0"/>
        <v>0</v>
      </c>
      <c r="U12" s="253">
        <f t="shared" si="0"/>
        <v>0</v>
      </c>
      <c r="V12" s="253">
        <f t="shared" si="0"/>
        <v>0</v>
      </c>
      <c r="W12" s="253">
        <f t="shared" si="0"/>
        <v>0</v>
      </c>
      <c r="X12" s="253">
        <f t="shared" si="0"/>
        <v>0</v>
      </c>
      <c r="Y12" s="253">
        <f t="shared" si="0"/>
        <v>0</v>
      </c>
      <c r="Z12" s="253">
        <f t="shared" si="0"/>
        <v>0</v>
      </c>
      <c r="AA12" s="253">
        <f t="shared" si="0"/>
        <v>0</v>
      </c>
      <c r="AB12" s="253">
        <f t="shared" si="0"/>
        <v>0</v>
      </c>
      <c r="AC12" s="253">
        <f t="shared" si="0"/>
        <v>0</v>
      </c>
    </row>
    <row r="13" spans="1:29" ht="13.5">
      <c r="A13" s="246" t="s">
        <v>106</v>
      </c>
      <c r="B13" s="254">
        <f t="shared" si="1"/>
        <v>235000</v>
      </c>
      <c r="C13" s="255" t="s">
        <v>100</v>
      </c>
      <c r="D13" s="256">
        <f t="shared" si="2"/>
        <v>239999</v>
      </c>
      <c r="E13" s="258"/>
      <c r="F13" s="258"/>
      <c r="G13" s="257"/>
      <c r="H13" s="258"/>
      <c r="I13" s="258"/>
      <c r="J13" s="259"/>
      <c r="K13" s="258"/>
      <c r="L13" s="257"/>
      <c r="M13" s="258"/>
      <c r="N13" s="258"/>
      <c r="O13" s="258"/>
      <c r="P13" s="259"/>
      <c r="Q13" s="252">
        <f t="shared" si="3"/>
        <v>237500</v>
      </c>
      <c r="R13" s="253">
        <f t="shared" si="0"/>
        <v>0</v>
      </c>
      <c r="S13" s="253">
        <f t="shared" si="0"/>
        <v>0</v>
      </c>
      <c r="T13" s="253">
        <f t="shared" si="0"/>
        <v>0</v>
      </c>
      <c r="U13" s="253">
        <f t="shared" si="0"/>
        <v>0</v>
      </c>
      <c r="V13" s="253">
        <f t="shared" si="0"/>
        <v>0</v>
      </c>
      <c r="W13" s="253">
        <f t="shared" si="0"/>
        <v>0</v>
      </c>
      <c r="X13" s="253">
        <f t="shared" si="0"/>
        <v>0</v>
      </c>
      <c r="Y13" s="253">
        <f t="shared" si="0"/>
        <v>0</v>
      </c>
      <c r="Z13" s="253">
        <f t="shared" si="0"/>
        <v>0</v>
      </c>
      <c r="AA13" s="253">
        <f t="shared" si="0"/>
        <v>0</v>
      </c>
      <c r="AB13" s="253">
        <f t="shared" si="0"/>
        <v>0</v>
      </c>
      <c r="AC13" s="253">
        <f t="shared" si="0"/>
        <v>0</v>
      </c>
    </row>
    <row r="14" spans="1:29" ht="13.5">
      <c r="A14" s="246" t="s">
        <v>107</v>
      </c>
      <c r="B14" s="254">
        <f t="shared" si="1"/>
        <v>230000</v>
      </c>
      <c r="C14" s="255" t="s">
        <v>100</v>
      </c>
      <c r="D14" s="256">
        <f t="shared" si="2"/>
        <v>234999</v>
      </c>
      <c r="E14" s="258"/>
      <c r="F14" s="258"/>
      <c r="G14" s="258"/>
      <c r="H14" s="258"/>
      <c r="I14" s="258"/>
      <c r="J14" s="259"/>
      <c r="K14" s="258"/>
      <c r="L14" s="258"/>
      <c r="M14" s="258"/>
      <c r="N14" s="258"/>
      <c r="O14" s="258"/>
      <c r="P14" s="259"/>
      <c r="Q14" s="252">
        <f t="shared" si="3"/>
        <v>232500</v>
      </c>
      <c r="R14" s="253">
        <f t="shared" si="0"/>
        <v>0</v>
      </c>
      <c r="S14" s="253">
        <f t="shared" si="0"/>
        <v>0</v>
      </c>
      <c r="T14" s="253">
        <f t="shared" si="0"/>
        <v>0</v>
      </c>
      <c r="U14" s="253">
        <f t="shared" si="0"/>
        <v>0</v>
      </c>
      <c r="V14" s="253">
        <f t="shared" si="0"/>
        <v>0</v>
      </c>
      <c r="W14" s="253">
        <f t="shared" si="0"/>
        <v>0</v>
      </c>
      <c r="X14" s="253">
        <f t="shared" si="0"/>
        <v>0</v>
      </c>
      <c r="Y14" s="253">
        <f t="shared" si="0"/>
        <v>0</v>
      </c>
      <c r="Z14" s="253">
        <f t="shared" si="0"/>
        <v>0</v>
      </c>
      <c r="AA14" s="253">
        <f t="shared" si="0"/>
        <v>0</v>
      </c>
      <c r="AB14" s="253">
        <f t="shared" si="0"/>
        <v>0</v>
      </c>
      <c r="AC14" s="253">
        <f t="shared" si="0"/>
        <v>0</v>
      </c>
    </row>
    <row r="15" spans="1:29" ht="13.5">
      <c r="A15" s="246" t="s">
        <v>108</v>
      </c>
      <c r="B15" s="254">
        <f t="shared" si="1"/>
        <v>225000</v>
      </c>
      <c r="C15" s="255" t="s">
        <v>100</v>
      </c>
      <c r="D15" s="256">
        <f t="shared" si="2"/>
        <v>229999</v>
      </c>
      <c r="E15" s="258"/>
      <c r="F15" s="258"/>
      <c r="G15" s="258"/>
      <c r="H15" s="258"/>
      <c r="I15" s="258"/>
      <c r="J15" s="259"/>
      <c r="K15" s="258"/>
      <c r="L15" s="258"/>
      <c r="M15" s="258"/>
      <c r="N15" s="257"/>
      <c r="O15" s="258"/>
      <c r="P15" s="259"/>
      <c r="Q15" s="252">
        <f t="shared" si="3"/>
        <v>227500</v>
      </c>
      <c r="R15" s="253">
        <f t="shared" si="0"/>
        <v>0</v>
      </c>
      <c r="S15" s="253">
        <f t="shared" si="0"/>
        <v>0</v>
      </c>
      <c r="T15" s="253">
        <f t="shared" si="0"/>
        <v>0</v>
      </c>
      <c r="U15" s="253">
        <f t="shared" si="0"/>
        <v>0</v>
      </c>
      <c r="V15" s="253">
        <f t="shared" si="0"/>
        <v>0</v>
      </c>
      <c r="W15" s="253">
        <f t="shared" si="0"/>
        <v>0</v>
      </c>
      <c r="X15" s="253">
        <f t="shared" si="0"/>
        <v>0</v>
      </c>
      <c r="Y15" s="253">
        <f t="shared" si="0"/>
        <v>0</v>
      </c>
      <c r="Z15" s="253">
        <f t="shared" si="0"/>
        <v>0</v>
      </c>
      <c r="AA15" s="253">
        <f t="shared" si="0"/>
        <v>0</v>
      </c>
      <c r="AB15" s="253">
        <f t="shared" si="0"/>
        <v>0</v>
      </c>
      <c r="AC15" s="253">
        <f t="shared" si="0"/>
        <v>0</v>
      </c>
    </row>
    <row r="16" spans="1:29" ht="13.5">
      <c r="A16" s="246" t="s">
        <v>109</v>
      </c>
      <c r="B16" s="254">
        <f t="shared" si="1"/>
        <v>220000</v>
      </c>
      <c r="C16" s="255" t="s">
        <v>100</v>
      </c>
      <c r="D16" s="256">
        <f t="shared" si="2"/>
        <v>224999</v>
      </c>
      <c r="E16" s="258"/>
      <c r="F16" s="258"/>
      <c r="G16" s="258"/>
      <c r="H16" s="257"/>
      <c r="I16" s="258"/>
      <c r="J16" s="259"/>
      <c r="K16" s="258"/>
      <c r="L16" s="258"/>
      <c r="M16" s="258"/>
      <c r="N16" s="258"/>
      <c r="O16" s="258"/>
      <c r="P16" s="259"/>
      <c r="Q16" s="252">
        <f t="shared" si="3"/>
        <v>222500</v>
      </c>
      <c r="R16" s="253">
        <f t="shared" si="0"/>
        <v>0</v>
      </c>
      <c r="S16" s="253">
        <f t="shared" si="0"/>
        <v>0</v>
      </c>
      <c r="T16" s="253">
        <f t="shared" si="0"/>
        <v>0</v>
      </c>
      <c r="U16" s="253">
        <f t="shared" si="0"/>
        <v>0</v>
      </c>
      <c r="V16" s="253">
        <f t="shared" si="0"/>
        <v>0</v>
      </c>
      <c r="W16" s="253">
        <f t="shared" si="0"/>
        <v>0</v>
      </c>
      <c r="X16" s="253">
        <f t="shared" si="0"/>
        <v>0</v>
      </c>
      <c r="Y16" s="253">
        <f t="shared" si="0"/>
        <v>0</v>
      </c>
      <c r="Z16" s="253">
        <f t="shared" si="0"/>
        <v>0</v>
      </c>
      <c r="AA16" s="253">
        <f t="shared" si="0"/>
        <v>0</v>
      </c>
      <c r="AB16" s="253">
        <f t="shared" si="0"/>
        <v>0</v>
      </c>
      <c r="AC16" s="253">
        <f t="shared" si="0"/>
        <v>0</v>
      </c>
    </row>
    <row r="17" spans="1:29" ht="13.5">
      <c r="A17" s="246" t="s">
        <v>110</v>
      </c>
      <c r="B17" s="254">
        <f t="shared" si="1"/>
        <v>215000</v>
      </c>
      <c r="C17" s="255" t="s">
        <v>100</v>
      </c>
      <c r="D17" s="256">
        <f t="shared" si="2"/>
        <v>219999</v>
      </c>
      <c r="E17" s="258"/>
      <c r="F17" s="257"/>
      <c r="G17" s="258"/>
      <c r="H17" s="258"/>
      <c r="I17" s="258"/>
      <c r="J17" s="259"/>
      <c r="K17" s="258"/>
      <c r="L17" s="258"/>
      <c r="M17" s="258"/>
      <c r="N17" s="257"/>
      <c r="O17" s="258"/>
      <c r="P17" s="259"/>
      <c r="Q17" s="252">
        <f t="shared" si="3"/>
        <v>217500</v>
      </c>
      <c r="R17" s="253">
        <f t="shared" si="0"/>
        <v>0</v>
      </c>
      <c r="S17" s="253">
        <f t="shared" si="0"/>
        <v>0</v>
      </c>
      <c r="T17" s="253">
        <f t="shared" si="0"/>
        <v>0</v>
      </c>
      <c r="U17" s="253">
        <f t="shared" si="0"/>
        <v>0</v>
      </c>
      <c r="V17" s="253">
        <f t="shared" si="0"/>
        <v>0</v>
      </c>
      <c r="W17" s="253">
        <f t="shared" si="0"/>
        <v>0</v>
      </c>
      <c r="X17" s="253">
        <f t="shared" si="0"/>
        <v>0</v>
      </c>
      <c r="Y17" s="253">
        <f t="shared" si="0"/>
        <v>0</v>
      </c>
      <c r="Z17" s="253">
        <f t="shared" si="0"/>
        <v>0</v>
      </c>
      <c r="AA17" s="253">
        <f t="shared" si="0"/>
        <v>0</v>
      </c>
      <c r="AB17" s="253">
        <f t="shared" si="0"/>
        <v>0</v>
      </c>
      <c r="AC17" s="253">
        <f t="shared" si="0"/>
        <v>0</v>
      </c>
    </row>
    <row r="18" spans="1:29" ht="13.5">
      <c r="A18" s="246" t="s">
        <v>111</v>
      </c>
      <c r="B18" s="254">
        <f t="shared" si="1"/>
        <v>210000</v>
      </c>
      <c r="C18" s="255" t="s">
        <v>100</v>
      </c>
      <c r="D18" s="256">
        <f t="shared" si="2"/>
        <v>214999</v>
      </c>
      <c r="E18" s="258"/>
      <c r="F18" s="258"/>
      <c r="G18" s="258"/>
      <c r="H18" s="258"/>
      <c r="I18" s="258"/>
      <c r="J18" s="259"/>
      <c r="K18" s="258"/>
      <c r="L18" s="258"/>
      <c r="M18" s="258"/>
      <c r="N18" s="258"/>
      <c r="O18" s="258"/>
      <c r="P18" s="259"/>
      <c r="Q18" s="252">
        <f t="shared" si="3"/>
        <v>212500</v>
      </c>
      <c r="R18" s="253">
        <f t="shared" si="0"/>
        <v>0</v>
      </c>
      <c r="S18" s="253">
        <f t="shared" si="0"/>
        <v>0</v>
      </c>
      <c r="T18" s="253">
        <f t="shared" si="0"/>
        <v>0</v>
      </c>
      <c r="U18" s="253">
        <f t="shared" si="0"/>
        <v>0</v>
      </c>
      <c r="V18" s="253">
        <f t="shared" si="0"/>
        <v>0</v>
      </c>
      <c r="W18" s="253">
        <f t="shared" si="0"/>
        <v>0</v>
      </c>
      <c r="X18" s="253">
        <f t="shared" si="0"/>
        <v>0</v>
      </c>
      <c r="Y18" s="253">
        <f t="shared" si="0"/>
        <v>0</v>
      </c>
      <c r="Z18" s="253">
        <f t="shared" si="0"/>
        <v>0</v>
      </c>
      <c r="AA18" s="253">
        <f t="shared" si="0"/>
        <v>0</v>
      </c>
      <c r="AB18" s="253">
        <f t="shared" si="0"/>
        <v>0</v>
      </c>
      <c r="AC18" s="253">
        <f t="shared" si="0"/>
        <v>0</v>
      </c>
    </row>
    <row r="19" spans="1:29" ht="13.5">
      <c r="A19" s="246" t="s">
        <v>112</v>
      </c>
      <c r="B19" s="254">
        <f t="shared" si="1"/>
        <v>205000</v>
      </c>
      <c r="C19" s="255" t="s">
        <v>100</v>
      </c>
      <c r="D19" s="256">
        <f t="shared" si="2"/>
        <v>209999</v>
      </c>
      <c r="E19" s="258"/>
      <c r="F19" s="258"/>
      <c r="G19" s="258"/>
      <c r="H19" s="258"/>
      <c r="I19" s="258"/>
      <c r="J19" s="259"/>
      <c r="K19" s="440">
        <v>1</v>
      </c>
      <c r="L19" s="257"/>
      <c r="M19" s="258"/>
      <c r="N19" s="258"/>
      <c r="O19" s="258"/>
      <c r="P19" s="259"/>
      <c r="Q19" s="252">
        <f t="shared" si="3"/>
        <v>207500</v>
      </c>
      <c r="R19" s="253">
        <f t="shared" si="0"/>
        <v>0</v>
      </c>
      <c r="S19" s="253">
        <f t="shared" si="0"/>
        <v>0</v>
      </c>
      <c r="T19" s="253">
        <f t="shared" si="0"/>
        <v>0</v>
      </c>
      <c r="U19" s="253">
        <f t="shared" si="0"/>
        <v>0</v>
      </c>
      <c r="V19" s="253">
        <f t="shared" si="0"/>
        <v>0</v>
      </c>
      <c r="W19" s="253">
        <f t="shared" si="0"/>
        <v>0</v>
      </c>
      <c r="X19" s="253">
        <f t="shared" si="0"/>
        <v>207500</v>
      </c>
      <c r="Y19" s="253">
        <f t="shared" si="0"/>
        <v>0</v>
      </c>
      <c r="Z19" s="253">
        <f t="shared" si="0"/>
        <v>0</v>
      </c>
      <c r="AA19" s="253">
        <f t="shared" si="0"/>
        <v>0</v>
      </c>
      <c r="AB19" s="253">
        <f t="shared" si="0"/>
        <v>0</v>
      </c>
      <c r="AC19" s="253">
        <f t="shared" si="0"/>
        <v>0</v>
      </c>
    </row>
    <row r="20" spans="1:29" ht="13.5">
      <c r="A20" s="246" t="s">
        <v>113</v>
      </c>
      <c r="B20" s="254">
        <f t="shared" si="1"/>
        <v>200000</v>
      </c>
      <c r="C20" s="255" t="s">
        <v>100</v>
      </c>
      <c r="D20" s="256">
        <f t="shared" si="2"/>
        <v>204999</v>
      </c>
      <c r="E20" s="258"/>
      <c r="F20" s="258"/>
      <c r="G20" s="258"/>
      <c r="H20" s="258"/>
      <c r="I20" s="258"/>
      <c r="J20" s="259"/>
      <c r="K20" s="440">
        <v>1</v>
      </c>
      <c r="L20" s="257"/>
      <c r="M20" s="258"/>
      <c r="N20" s="258"/>
      <c r="O20" s="258"/>
      <c r="P20" s="259"/>
      <c r="Q20" s="252">
        <f t="shared" si="3"/>
        <v>202500</v>
      </c>
      <c r="R20" s="253">
        <f t="shared" si="0"/>
        <v>0</v>
      </c>
      <c r="S20" s="253">
        <f t="shared" si="0"/>
        <v>0</v>
      </c>
      <c r="T20" s="253">
        <f t="shared" si="0"/>
        <v>0</v>
      </c>
      <c r="U20" s="253">
        <f t="shared" si="0"/>
        <v>0</v>
      </c>
      <c r="V20" s="253">
        <f t="shared" si="0"/>
        <v>0</v>
      </c>
      <c r="W20" s="253">
        <f t="shared" si="0"/>
        <v>0</v>
      </c>
      <c r="X20" s="253">
        <f t="shared" si="0"/>
        <v>202500</v>
      </c>
      <c r="Y20" s="253">
        <f t="shared" si="0"/>
        <v>0</v>
      </c>
      <c r="Z20" s="253">
        <f t="shared" si="0"/>
        <v>0</v>
      </c>
      <c r="AA20" s="253">
        <f t="shared" si="0"/>
        <v>0</v>
      </c>
      <c r="AB20" s="253">
        <f t="shared" si="0"/>
        <v>0</v>
      </c>
      <c r="AC20" s="253">
        <f t="shared" si="0"/>
        <v>0</v>
      </c>
    </row>
    <row r="21" spans="1:29" ht="13.5">
      <c r="A21" s="246" t="s">
        <v>114</v>
      </c>
      <c r="B21" s="254">
        <f t="shared" si="1"/>
        <v>195000</v>
      </c>
      <c r="C21" s="255" t="s">
        <v>100</v>
      </c>
      <c r="D21" s="256">
        <f t="shared" si="2"/>
        <v>199999</v>
      </c>
      <c r="E21" s="258"/>
      <c r="F21" s="258"/>
      <c r="G21" s="258"/>
      <c r="H21" s="258"/>
      <c r="I21" s="258"/>
      <c r="J21" s="259"/>
      <c r="K21" s="440"/>
      <c r="L21" s="258"/>
      <c r="M21" s="258"/>
      <c r="N21" s="258"/>
      <c r="O21" s="258"/>
      <c r="P21" s="259"/>
      <c r="Q21" s="252">
        <f t="shared" si="3"/>
        <v>197500</v>
      </c>
      <c r="R21" s="253">
        <f t="shared" si="0"/>
        <v>0</v>
      </c>
      <c r="S21" s="253">
        <f t="shared" si="0"/>
        <v>0</v>
      </c>
      <c r="T21" s="253">
        <f t="shared" si="0"/>
        <v>0</v>
      </c>
      <c r="U21" s="253">
        <f t="shared" si="0"/>
        <v>0</v>
      </c>
      <c r="V21" s="253">
        <f t="shared" si="0"/>
        <v>0</v>
      </c>
      <c r="W21" s="253">
        <f t="shared" si="0"/>
        <v>0</v>
      </c>
      <c r="X21" s="253">
        <f t="shared" si="0"/>
        <v>0</v>
      </c>
      <c r="Y21" s="253">
        <f t="shared" si="0"/>
        <v>0</v>
      </c>
      <c r="Z21" s="253">
        <f t="shared" si="0"/>
        <v>0</v>
      </c>
      <c r="AA21" s="253">
        <f t="shared" si="0"/>
        <v>0</v>
      </c>
      <c r="AB21" s="253">
        <f t="shared" si="0"/>
        <v>0</v>
      </c>
      <c r="AC21" s="253">
        <f t="shared" si="0"/>
        <v>0</v>
      </c>
    </row>
    <row r="22" spans="1:29" ht="13.5">
      <c r="A22" s="246" t="s">
        <v>115</v>
      </c>
      <c r="B22" s="254">
        <f t="shared" si="1"/>
        <v>190000</v>
      </c>
      <c r="C22" s="255" t="s">
        <v>100</v>
      </c>
      <c r="D22" s="256">
        <f t="shared" si="2"/>
        <v>194999</v>
      </c>
      <c r="E22" s="258"/>
      <c r="F22" s="258"/>
      <c r="G22" s="257"/>
      <c r="H22" s="258"/>
      <c r="I22" s="258"/>
      <c r="J22" s="259"/>
      <c r="K22" s="258"/>
      <c r="L22" s="258"/>
      <c r="M22" s="258"/>
      <c r="N22" s="258"/>
      <c r="O22" s="258"/>
      <c r="P22" s="259"/>
      <c r="Q22" s="252">
        <f t="shared" si="3"/>
        <v>192500</v>
      </c>
      <c r="R22" s="253">
        <f t="shared" si="0"/>
        <v>0</v>
      </c>
      <c r="S22" s="253">
        <f t="shared" si="0"/>
        <v>0</v>
      </c>
      <c r="T22" s="253">
        <f t="shared" si="0"/>
        <v>0</v>
      </c>
      <c r="U22" s="253">
        <f t="shared" si="0"/>
        <v>0</v>
      </c>
      <c r="V22" s="253">
        <f t="shared" si="0"/>
        <v>0</v>
      </c>
      <c r="W22" s="253">
        <f t="shared" si="0"/>
        <v>0</v>
      </c>
      <c r="X22" s="253">
        <f t="shared" si="0"/>
        <v>0</v>
      </c>
      <c r="Y22" s="253">
        <f t="shared" si="0"/>
        <v>0</v>
      </c>
      <c r="Z22" s="253">
        <f t="shared" si="0"/>
        <v>0</v>
      </c>
      <c r="AA22" s="253">
        <f t="shared" si="0"/>
        <v>0</v>
      </c>
      <c r="AB22" s="253">
        <f t="shared" si="0"/>
        <v>0</v>
      </c>
      <c r="AC22" s="253">
        <f t="shared" si="0"/>
        <v>0</v>
      </c>
    </row>
    <row r="23" spans="1:29" ht="13.5">
      <c r="A23" s="246" t="s">
        <v>116</v>
      </c>
      <c r="B23" s="254">
        <f t="shared" si="1"/>
        <v>185000</v>
      </c>
      <c r="C23" s="255" t="s">
        <v>100</v>
      </c>
      <c r="D23" s="256">
        <f t="shared" si="2"/>
        <v>189999</v>
      </c>
      <c r="E23" s="440">
        <v>2</v>
      </c>
      <c r="F23" s="258"/>
      <c r="G23" s="258"/>
      <c r="H23" s="258"/>
      <c r="I23" s="258"/>
      <c r="J23" s="259"/>
      <c r="K23" s="258"/>
      <c r="L23" s="258"/>
      <c r="M23" s="257"/>
      <c r="N23" s="258"/>
      <c r="O23" s="258"/>
      <c r="P23" s="259"/>
      <c r="Q23" s="252">
        <f t="shared" si="3"/>
        <v>187500</v>
      </c>
      <c r="R23" s="253">
        <f t="shared" si="0"/>
        <v>375000</v>
      </c>
      <c r="S23" s="253">
        <f t="shared" si="0"/>
        <v>0</v>
      </c>
      <c r="T23" s="253">
        <f t="shared" si="0"/>
        <v>0</v>
      </c>
      <c r="U23" s="253">
        <f t="shared" si="0"/>
        <v>0</v>
      </c>
      <c r="V23" s="253">
        <f t="shared" si="0"/>
        <v>0</v>
      </c>
      <c r="W23" s="253">
        <f t="shared" si="0"/>
        <v>0</v>
      </c>
      <c r="X23" s="253">
        <f t="shared" si="0"/>
        <v>0</v>
      </c>
      <c r="Y23" s="253">
        <f t="shared" si="0"/>
        <v>0</v>
      </c>
      <c r="Z23" s="253">
        <f t="shared" si="0"/>
        <v>0</v>
      </c>
      <c r="AA23" s="253">
        <f t="shared" si="0"/>
        <v>0</v>
      </c>
      <c r="AB23" s="253">
        <f t="shared" si="0"/>
        <v>0</v>
      </c>
      <c r="AC23" s="253">
        <f t="shared" si="0"/>
        <v>0</v>
      </c>
    </row>
    <row r="24" spans="1:29" ht="13.5">
      <c r="A24" s="246" t="s">
        <v>117</v>
      </c>
      <c r="B24" s="254">
        <f t="shared" si="1"/>
        <v>180000</v>
      </c>
      <c r="C24" s="255" t="s">
        <v>100</v>
      </c>
      <c r="D24" s="256">
        <f t="shared" si="2"/>
        <v>184999</v>
      </c>
      <c r="E24" s="258"/>
      <c r="F24" s="258"/>
      <c r="G24" s="258"/>
      <c r="H24" s="258"/>
      <c r="I24" s="258"/>
      <c r="J24" s="259"/>
      <c r="K24" s="440">
        <v>2</v>
      </c>
      <c r="L24" s="258"/>
      <c r="M24" s="257"/>
      <c r="N24" s="258"/>
      <c r="O24" s="258"/>
      <c r="P24" s="259"/>
      <c r="Q24" s="252">
        <f t="shared" si="3"/>
        <v>182500</v>
      </c>
      <c r="R24" s="253">
        <f t="shared" si="0"/>
        <v>0</v>
      </c>
      <c r="S24" s="253">
        <f t="shared" si="0"/>
        <v>0</v>
      </c>
      <c r="T24" s="253">
        <f t="shared" si="0"/>
        <v>0</v>
      </c>
      <c r="U24" s="253">
        <f t="shared" si="0"/>
        <v>0</v>
      </c>
      <c r="V24" s="253">
        <f t="shared" si="0"/>
        <v>0</v>
      </c>
      <c r="W24" s="253">
        <f t="shared" si="0"/>
        <v>0</v>
      </c>
      <c r="X24" s="253">
        <f t="shared" si="0"/>
        <v>365000</v>
      </c>
      <c r="Y24" s="253">
        <f t="shared" si="0"/>
        <v>0</v>
      </c>
      <c r="Z24" s="253">
        <f t="shared" si="0"/>
        <v>0</v>
      </c>
      <c r="AA24" s="253">
        <f t="shared" si="0"/>
        <v>0</v>
      </c>
      <c r="AB24" s="253">
        <f t="shared" si="0"/>
        <v>0</v>
      </c>
      <c r="AC24" s="253">
        <f t="shared" si="0"/>
        <v>0</v>
      </c>
    </row>
    <row r="25" spans="1:29" ht="13.5">
      <c r="A25" s="246" t="s">
        <v>118</v>
      </c>
      <c r="B25" s="254">
        <f t="shared" si="1"/>
        <v>175000</v>
      </c>
      <c r="C25" s="255" t="s">
        <v>100</v>
      </c>
      <c r="D25" s="256">
        <f t="shared" si="2"/>
        <v>179999</v>
      </c>
      <c r="E25" s="258"/>
      <c r="F25" s="258"/>
      <c r="G25" s="258"/>
      <c r="H25" s="258"/>
      <c r="I25" s="258"/>
      <c r="J25" s="259"/>
      <c r="K25" s="258"/>
      <c r="L25" s="258"/>
      <c r="M25" s="258"/>
      <c r="N25" s="258"/>
      <c r="O25" s="258"/>
      <c r="P25" s="259"/>
      <c r="Q25" s="252">
        <f t="shared" si="3"/>
        <v>177500</v>
      </c>
      <c r="R25" s="253">
        <f t="shared" si="0"/>
        <v>0</v>
      </c>
      <c r="S25" s="253">
        <f t="shared" si="0"/>
        <v>0</v>
      </c>
      <c r="T25" s="253">
        <f t="shared" si="0"/>
        <v>0</v>
      </c>
      <c r="U25" s="253">
        <f t="shared" si="0"/>
        <v>0</v>
      </c>
      <c r="V25" s="253">
        <f t="shared" si="0"/>
        <v>0</v>
      </c>
      <c r="W25" s="253">
        <f t="shared" si="0"/>
        <v>0</v>
      </c>
      <c r="X25" s="253">
        <f t="shared" si="0"/>
        <v>0</v>
      </c>
      <c r="Y25" s="253">
        <f t="shared" si="0"/>
        <v>0</v>
      </c>
      <c r="Z25" s="253">
        <f t="shared" si="0"/>
        <v>0</v>
      </c>
      <c r="AA25" s="253">
        <f t="shared" si="0"/>
        <v>0</v>
      </c>
      <c r="AB25" s="253">
        <f t="shared" si="0"/>
        <v>0</v>
      </c>
      <c r="AC25" s="253">
        <f t="shared" si="0"/>
        <v>0</v>
      </c>
    </row>
    <row r="26" spans="1:29" ht="13.5">
      <c r="A26" s="246" t="s">
        <v>119</v>
      </c>
      <c r="B26" s="254">
        <f t="shared" si="1"/>
        <v>170000</v>
      </c>
      <c r="C26" s="255" t="s">
        <v>100</v>
      </c>
      <c r="D26" s="256">
        <f t="shared" si="2"/>
        <v>174999</v>
      </c>
      <c r="E26" s="258"/>
      <c r="F26" s="258"/>
      <c r="G26" s="258"/>
      <c r="H26" s="258"/>
      <c r="I26" s="258"/>
      <c r="J26" s="259"/>
      <c r="K26" s="258"/>
      <c r="L26" s="258"/>
      <c r="M26" s="258"/>
      <c r="N26" s="258"/>
      <c r="O26" s="258"/>
      <c r="P26" s="259"/>
      <c r="Q26" s="252">
        <f t="shared" si="3"/>
        <v>172500</v>
      </c>
      <c r="R26" s="253">
        <f t="shared" si="0"/>
        <v>0</v>
      </c>
      <c r="S26" s="253">
        <f t="shared" si="0"/>
        <v>0</v>
      </c>
      <c r="T26" s="253">
        <f t="shared" si="0"/>
        <v>0</v>
      </c>
      <c r="U26" s="253">
        <f t="shared" si="0"/>
        <v>0</v>
      </c>
      <c r="V26" s="253">
        <f t="shared" si="0"/>
        <v>0</v>
      </c>
      <c r="W26" s="253">
        <f t="shared" si="0"/>
        <v>0</v>
      </c>
      <c r="X26" s="253">
        <f t="shared" si="0"/>
        <v>0</v>
      </c>
      <c r="Y26" s="253">
        <f t="shared" si="0"/>
        <v>0</v>
      </c>
      <c r="Z26" s="253">
        <f t="shared" si="0"/>
        <v>0</v>
      </c>
      <c r="AA26" s="253">
        <f t="shared" si="0"/>
        <v>0</v>
      </c>
      <c r="AB26" s="253">
        <f t="shared" si="0"/>
        <v>0</v>
      </c>
      <c r="AC26" s="253">
        <f t="shared" si="0"/>
        <v>0</v>
      </c>
    </row>
    <row r="27" spans="1:29" ht="13.5">
      <c r="A27" s="246" t="s">
        <v>120</v>
      </c>
      <c r="B27" s="254">
        <f t="shared" si="1"/>
        <v>165000</v>
      </c>
      <c r="C27" s="255" t="s">
        <v>100</v>
      </c>
      <c r="D27" s="256">
        <f t="shared" si="2"/>
        <v>169999</v>
      </c>
      <c r="E27" s="258"/>
      <c r="F27" s="258"/>
      <c r="G27" s="258"/>
      <c r="H27" s="258"/>
      <c r="I27" s="258"/>
      <c r="J27" s="259"/>
      <c r="K27" s="258"/>
      <c r="L27" s="258"/>
      <c r="M27" s="258"/>
      <c r="N27" s="258"/>
      <c r="O27" s="258"/>
      <c r="P27" s="259"/>
      <c r="Q27" s="252">
        <f t="shared" si="3"/>
        <v>167500</v>
      </c>
      <c r="R27" s="253">
        <f t="shared" si="0"/>
        <v>0</v>
      </c>
      <c r="S27" s="253">
        <f t="shared" si="0"/>
        <v>0</v>
      </c>
      <c r="T27" s="253">
        <f t="shared" si="0"/>
        <v>0</v>
      </c>
      <c r="U27" s="253">
        <f aca="true" t="shared" si="4" ref="U27:AC50">H27*$Q27</f>
        <v>0</v>
      </c>
      <c r="V27" s="253">
        <f t="shared" si="4"/>
        <v>0</v>
      </c>
      <c r="W27" s="253">
        <f t="shared" si="4"/>
        <v>0</v>
      </c>
      <c r="X27" s="253">
        <f t="shared" si="4"/>
        <v>0</v>
      </c>
      <c r="Y27" s="253">
        <f t="shared" si="4"/>
        <v>0</v>
      </c>
      <c r="Z27" s="253">
        <f t="shared" si="4"/>
        <v>0</v>
      </c>
      <c r="AA27" s="253">
        <f t="shared" si="4"/>
        <v>0</v>
      </c>
      <c r="AB27" s="253">
        <f t="shared" si="4"/>
        <v>0</v>
      </c>
      <c r="AC27" s="253">
        <f t="shared" si="4"/>
        <v>0</v>
      </c>
    </row>
    <row r="28" spans="1:29" ht="13.5">
      <c r="A28" s="246" t="s">
        <v>121</v>
      </c>
      <c r="B28" s="254">
        <f t="shared" si="1"/>
        <v>160000</v>
      </c>
      <c r="C28" s="255" t="s">
        <v>100</v>
      </c>
      <c r="D28" s="256">
        <f t="shared" si="2"/>
        <v>164999</v>
      </c>
      <c r="E28" s="440">
        <v>1</v>
      </c>
      <c r="F28" s="258"/>
      <c r="G28" s="258"/>
      <c r="H28" s="258"/>
      <c r="I28" s="258"/>
      <c r="J28" s="259"/>
      <c r="K28" s="440">
        <v>1</v>
      </c>
      <c r="L28" s="258"/>
      <c r="M28" s="258"/>
      <c r="N28" s="258"/>
      <c r="O28" s="258"/>
      <c r="P28" s="259"/>
      <c r="Q28" s="252">
        <f t="shared" si="3"/>
        <v>162500</v>
      </c>
      <c r="R28" s="253">
        <f aca="true" t="shared" si="5" ref="R28:AC51">E28*$Q28</f>
        <v>162500</v>
      </c>
      <c r="S28" s="253">
        <f t="shared" si="5"/>
        <v>0</v>
      </c>
      <c r="T28" s="253">
        <f t="shared" si="5"/>
        <v>0</v>
      </c>
      <c r="U28" s="253">
        <f t="shared" si="4"/>
        <v>0</v>
      </c>
      <c r="V28" s="253">
        <f t="shared" si="4"/>
        <v>0</v>
      </c>
      <c r="W28" s="253">
        <f t="shared" si="4"/>
        <v>0</v>
      </c>
      <c r="X28" s="253">
        <f t="shared" si="4"/>
        <v>162500</v>
      </c>
      <c r="Y28" s="253">
        <f t="shared" si="4"/>
        <v>0</v>
      </c>
      <c r="Z28" s="253">
        <f t="shared" si="4"/>
        <v>0</v>
      </c>
      <c r="AA28" s="253">
        <f t="shared" si="4"/>
        <v>0</v>
      </c>
      <c r="AB28" s="253">
        <f t="shared" si="4"/>
        <v>0</v>
      </c>
      <c r="AC28" s="253">
        <f t="shared" si="4"/>
        <v>0</v>
      </c>
    </row>
    <row r="29" spans="1:29" ht="13.5">
      <c r="A29" s="246" t="s">
        <v>122</v>
      </c>
      <c r="B29" s="254">
        <f t="shared" si="1"/>
        <v>155000</v>
      </c>
      <c r="C29" s="255" t="s">
        <v>100</v>
      </c>
      <c r="D29" s="256">
        <f t="shared" si="2"/>
        <v>159999</v>
      </c>
      <c r="E29" s="440">
        <v>1</v>
      </c>
      <c r="F29" s="258"/>
      <c r="G29" s="258"/>
      <c r="H29" s="258"/>
      <c r="I29" s="258"/>
      <c r="J29" s="259"/>
      <c r="K29" s="258"/>
      <c r="L29" s="258"/>
      <c r="M29" s="440"/>
      <c r="N29" s="258"/>
      <c r="O29" s="258"/>
      <c r="P29" s="259"/>
      <c r="Q29" s="252">
        <f t="shared" si="3"/>
        <v>157500</v>
      </c>
      <c r="R29" s="253">
        <f t="shared" si="5"/>
        <v>157500</v>
      </c>
      <c r="S29" s="253">
        <f t="shared" si="5"/>
        <v>0</v>
      </c>
      <c r="T29" s="253">
        <f t="shared" si="5"/>
        <v>0</v>
      </c>
      <c r="U29" s="253">
        <f t="shared" si="4"/>
        <v>0</v>
      </c>
      <c r="V29" s="253">
        <f t="shared" si="4"/>
        <v>0</v>
      </c>
      <c r="W29" s="253">
        <f t="shared" si="4"/>
        <v>0</v>
      </c>
      <c r="X29" s="253">
        <f t="shared" si="4"/>
        <v>0</v>
      </c>
      <c r="Y29" s="253">
        <f t="shared" si="4"/>
        <v>0</v>
      </c>
      <c r="Z29" s="253">
        <f t="shared" si="4"/>
        <v>0</v>
      </c>
      <c r="AA29" s="253">
        <f t="shared" si="4"/>
        <v>0</v>
      </c>
      <c r="AB29" s="253">
        <f t="shared" si="4"/>
        <v>0</v>
      </c>
      <c r="AC29" s="253">
        <f t="shared" si="4"/>
        <v>0</v>
      </c>
    </row>
    <row r="30" spans="1:30" ht="13.5">
      <c r="A30" s="246" t="s">
        <v>123</v>
      </c>
      <c r="B30" s="254">
        <v>150000</v>
      </c>
      <c r="C30" s="255" t="s">
        <v>100</v>
      </c>
      <c r="D30" s="256">
        <f t="shared" si="2"/>
        <v>154999</v>
      </c>
      <c r="E30" s="440">
        <v>1</v>
      </c>
      <c r="F30" s="258"/>
      <c r="G30" s="258"/>
      <c r="H30" s="258"/>
      <c r="I30" s="258"/>
      <c r="J30" s="259"/>
      <c r="K30" s="440">
        <v>1</v>
      </c>
      <c r="L30" s="258"/>
      <c r="M30" s="258"/>
      <c r="N30" s="258"/>
      <c r="O30" s="258"/>
      <c r="P30" s="259"/>
      <c r="Q30" s="252">
        <f>Q31+5000</f>
        <v>152500</v>
      </c>
      <c r="R30" s="253">
        <f t="shared" si="5"/>
        <v>152500</v>
      </c>
      <c r="S30" s="253">
        <f t="shared" si="5"/>
        <v>0</v>
      </c>
      <c r="T30" s="253">
        <f t="shared" si="5"/>
        <v>0</v>
      </c>
      <c r="U30" s="253">
        <f t="shared" si="5"/>
        <v>0</v>
      </c>
      <c r="V30" s="253">
        <f t="shared" si="5"/>
        <v>0</v>
      </c>
      <c r="W30" s="253">
        <f t="shared" si="5"/>
        <v>0</v>
      </c>
      <c r="X30" s="253">
        <f t="shared" si="4"/>
        <v>152500</v>
      </c>
      <c r="Y30" s="253">
        <f t="shared" si="4"/>
        <v>0</v>
      </c>
      <c r="Z30" s="253">
        <f t="shared" si="4"/>
        <v>0</v>
      </c>
      <c r="AA30" s="253">
        <f t="shared" si="4"/>
        <v>0</v>
      </c>
      <c r="AB30" s="253">
        <f t="shared" si="4"/>
        <v>0</v>
      </c>
      <c r="AC30" s="253">
        <f t="shared" si="4"/>
        <v>0</v>
      </c>
      <c r="AD30" s="260"/>
    </row>
    <row r="31" spans="1:30" ht="13.5">
      <c r="A31" s="246" t="s">
        <v>124</v>
      </c>
      <c r="B31" s="254">
        <v>145000</v>
      </c>
      <c r="C31" s="255" t="s">
        <v>100</v>
      </c>
      <c r="D31" s="256">
        <v>149999</v>
      </c>
      <c r="E31" s="440">
        <v>3</v>
      </c>
      <c r="F31" s="258"/>
      <c r="G31" s="440"/>
      <c r="H31" s="258"/>
      <c r="I31" s="258"/>
      <c r="J31" s="259"/>
      <c r="K31" s="258"/>
      <c r="L31" s="258"/>
      <c r="M31" s="258"/>
      <c r="N31" s="258"/>
      <c r="O31" s="258"/>
      <c r="P31" s="259"/>
      <c r="Q31" s="252">
        <v>147500</v>
      </c>
      <c r="R31" s="253">
        <f t="shared" si="5"/>
        <v>442500</v>
      </c>
      <c r="S31" s="253">
        <f t="shared" si="5"/>
        <v>0</v>
      </c>
      <c r="T31" s="253">
        <f t="shared" si="5"/>
        <v>0</v>
      </c>
      <c r="U31" s="253">
        <f t="shared" si="5"/>
        <v>0</v>
      </c>
      <c r="V31" s="253">
        <f t="shared" si="5"/>
        <v>0</v>
      </c>
      <c r="W31" s="253">
        <f t="shared" si="5"/>
        <v>0</v>
      </c>
      <c r="X31" s="253">
        <f t="shared" si="4"/>
        <v>0</v>
      </c>
      <c r="Y31" s="253">
        <f t="shared" si="4"/>
        <v>0</v>
      </c>
      <c r="Z31" s="253">
        <f t="shared" si="4"/>
        <v>0</v>
      </c>
      <c r="AA31" s="253">
        <f t="shared" si="4"/>
        <v>0</v>
      </c>
      <c r="AB31" s="253">
        <f t="shared" si="4"/>
        <v>0</v>
      </c>
      <c r="AC31" s="253">
        <f t="shared" si="4"/>
        <v>0</v>
      </c>
      <c r="AD31" s="260"/>
    </row>
    <row r="32" spans="1:30" ht="13.5">
      <c r="A32" s="246" t="s">
        <v>125</v>
      </c>
      <c r="B32" s="254">
        <v>140000</v>
      </c>
      <c r="C32" s="255" t="s">
        <v>100</v>
      </c>
      <c r="D32" s="256">
        <v>144999</v>
      </c>
      <c r="E32" s="258"/>
      <c r="F32" s="258"/>
      <c r="G32" s="258"/>
      <c r="H32" s="258"/>
      <c r="I32" s="258"/>
      <c r="J32" s="259"/>
      <c r="K32" s="440">
        <v>5</v>
      </c>
      <c r="L32" s="440">
        <v>1</v>
      </c>
      <c r="M32" s="258"/>
      <c r="N32" s="258"/>
      <c r="O32" s="258"/>
      <c r="P32" s="259"/>
      <c r="Q32" s="252">
        <v>142500</v>
      </c>
      <c r="R32" s="253">
        <f t="shared" si="5"/>
        <v>0</v>
      </c>
      <c r="S32" s="253">
        <f t="shared" si="5"/>
        <v>0</v>
      </c>
      <c r="T32" s="253">
        <f t="shared" si="5"/>
        <v>0</v>
      </c>
      <c r="U32" s="253">
        <f t="shared" si="5"/>
        <v>0</v>
      </c>
      <c r="V32" s="253">
        <f t="shared" si="5"/>
        <v>0</v>
      </c>
      <c r="W32" s="253">
        <f t="shared" si="5"/>
        <v>0</v>
      </c>
      <c r="X32" s="253">
        <f t="shared" si="4"/>
        <v>712500</v>
      </c>
      <c r="Y32" s="253">
        <f t="shared" si="4"/>
        <v>142500</v>
      </c>
      <c r="Z32" s="253">
        <f t="shared" si="4"/>
        <v>0</v>
      </c>
      <c r="AA32" s="253">
        <f t="shared" si="4"/>
        <v>0</v>
      </c>
      <c r="AB32" s="253">
        <f t="shared" si="4"/>
        <v>0</v>
      </c>
      <c r="AC32" s="253">
        <f t="shared" si="4"/>
        <v>0</v>
      </c>
      <c r="AD32" s="260"/>
    </row>
    <row r="33" spans="1:30" ht="13.5">
      <c r="A33" s="246" t="s">
        <v>126</v>
      </c>
      <c r="B33" s="254">
        <v>135000</v>
      </c>
      <c r="C33" s="255" t="s">
        <v>100</v>
      </c>
      <c r="D33" s="256">
        <v>139999</v>
      </c>
      <c r="E33" s="258"/>
      <c r="F33" s="440">
        <v>1</v>
      </c>
      <c r="G33" s="258"/>
      <c r="H33" s="258"/>
      <c r="I33" s="258"/>
      <c r="J33" s="259"/>
      <c r="K33" s="440">
        <v>3</v>
      </c>
      <c r="L33" s="440">
        <v>1</v>
      </c>
      <c r="M33" s="258"/>
      <c r="N33" s="258"/>
      <c r="O33" s="258"/>
      <c r="P33" s="259"/>
      <c r="Q33" s="252">
        <v>137500</v>
      </c>
      <c r="R33" s="253">
        <f t="shared" si="5"/>
        <v>0</v>
      </c>
      <c r="S33" s="253">
        <f t="shared" si="5"/>
        <v>137500</v>
      </c>
      <c r="T33" s="253">
        <f t="shared" si="5"/>
        <v>0</v>
      </c>
      <c r="U33" s="253">
        <f t="shared" si="5"/>
        <v>0</v>
      </c>
      <c r="V33" s="253">
        <f t="shared" si="5"/>
        <v>0</v>
      </c>
      <c r="W33" s="253">
        <f t="shared" si="5"/>
        <v>0</v>
      </c>
      <c r="X33" s="253">
        <f t="shared" si="4"/>
        <v>412500</v>
      </c>
      <c r="Y33" s="253">
        <f t="shared" si="4"/>
        <v>137500</v>
      </c>
      <c r="Z33" s="253">
        <f t="shared" si="4"/>
        <v>0</v>
      </c>
      <c r="AA33" s="253">
        <f t="shared" si="4"/>
        <v>0</v>
      </c>
      <c r="AB33" s="253">
        <f t="shared" si="4"/>
        <v>0</v>
      </c>
      <c r="AC33" s="253">
        <f t="shared" si="4"/>
        <v>0</v>
      </c>
      <c r="AD33" s="260"/>
    </row>
    <row r="34" spans="1:30" ht="13.5">
      <c r="A34" s="246" t="s">
        <v>127</v>
      </c>
      <c r="B34" s="254">
        <v>130000</v>
      </c>
      <c r="C34" s="255" t="s">
        <v>100</v>
      </c>
      <c r="D34" s="256">
        <v>134999</v>
      </c>
      <c r="E34" s="258"/>
      <c r="F34" s="258"/>
      <c r="G34" s="258"/>
      <c r="H34" s="258"/>
      <c r="I34" s="258"/>
      <c r="J34" s="259"/>
      <c r="K34" s="440">
        <v>5</v>
      </c>
      <c r="L34" s="440">
        <v>1</v>
      </c>
      <c r="M34" s="440">
        <v>1</v>
      </c>
      <c r="N34" s="258"/>
      <c r="O34" s="258"/>
      <c r="P34" s="259"/>
      <c r="Q34" s="252">
        <v>132500</v>
      </c>
      <c r="R34" s="253">
        <f t="shared" si="5"/>
        <v>0</v>
      </c>
      <c r="S34" s="253">
        <f t="shared" si="5"/>
        <v>0</v>
      </c>
      <c r="T34" s="253">
        <f t="shared" si="5"/>
        <v>0</v>
      </c>
      <c r="U34" s="253">
        <f t="shared" si="5"/>
        <v>0</v>
      </c>
      <c r="V34" s="253">
        <f t="shared" si="5"/>
        <v>0</v>
      </c>
      <c r="W34" s="253">
        <f t="shared" si="5"/>
        <v>0</v>
      </c>
      <c r="X34" s="253">
        <f t="shared" si="4"/>
        <v>662500</v>
      </c>
      <c r="Y34" s="253">
        <f t="shared" si="4"/>
        <v>132500</v>
      </c>
      <c r="Z34" s="253">
        <f t="shared" si="4"/>
        <v>132500</v>
      </c>
      <c r="AA34" s="253">
        <f t="shared" si="4"/>
        <v>0</v>
      </c>
      <c r="AB34" s="253">
        <f t="shared" si="4"/>
        <v>0</v>
      </c>
      <c r="AC34" s="253">
        <f t="shared" si="4"/>
        <v>0</v>
      </c>
      <c r="AD34" s="260"/>
    </row>
    <row r="35" spans="1:30" ht="13.5">
      <c r="A35" s="246" t="s">
        <v>128</v>
      </c>
      <c r="B35" s="254">
        <v>125000</v>
      </c>
      <c r="C35" s="255" t="s">
        <v>100</v>
      </c>
      <c r="D35" s="256">
        <v>129999</v>
      </c>
      <c r="E35" s="440">
        <v>1</v>
      </c>
      <c r="F35" s="258"/>
      <c r="G35" s="258"/>
      <c r="H35" s="258"/>
      <c r="I35" s="258"/>
      <c r="J35" s="259"/>
      <c r="K35" s="440">
        <v>6</v>
      </c>
      <c r="L35" s="440">
        <v>2</v>
      </c>
      <c r="M35" s="258"/>
      <c r="N35" s="440">
        <v>1</v>
      </c>
      <c r="O35" s="258"/>
      <c r="P35" s="259"/>
      <c r="Q35" s="252">
        <v>127500</v>
      </c>
      <c r="R35" s="253">
        <f t="shared" si="5"/>
        <v>127500</v>
      </c>
      <c r="S35" s="253">
        <f t="shared" si="5"/>
        <v>0</v>
      </c>
      <c r="T35" s="253">
        <f t="shared" si="5"/>
        <v>0</v>
      </c>
      <c r="U35" s="253">
        <f t="shared" si="5"/>
        <v>0</v>
      </c>
      <c r="V35" s="253">
        <f t="shared" si="5"/>
        <v>0</v>
      </c>
      <c r="W35" s="253">
        <f t="shared" si="5"/>
        <v>0</v>
      </c>
      <c r="X35" s="253">
        <f t="shared" si="4"/>
        <v>765000</v>
      </c>
      <c r="Y35" s="253">
        <f t="shared" si="4"/>
        <v>255000</v>
      </c>
      <c r="Z35" s="253">
        <f t="shared" si="4"/>
        <v>0</v>
      </c>
      <c r="AA35" s="253">
        <f t="shared" si="4"/>
        <v>127500</v>
      </c>
      <c r="AB35" s="253">
        <f t="shared" si="4"/>
        <v>0</v>
      </c>
      <c r="AC35" s="253">
        <f t="shared" si="4"/>
        <v>0</v>
      </c>
      <c r="AD35" s="260"/>
    </row>
    <row r="36" spans="1:30" ht="13.5">
      <c r="A36" s="246" t="s">
        <v>129</v>
      </c>
      <c r="B36" s="254">
        <v>120000</v>
      </c>
      <c r="C36" s="255" t="s">
        <v>100</v>
      </c>
      <c r="D36" s="256">
        <v>124999</v>
      </c>
      <c r="E36" s="440">
        <v>4</v>
      </c>
      <c r="F36" s="440">
        <v>2</v>
      </c>
      <c r="G36" s="440">
        <v>1</v>
      </c>
      <c r="H36" s="258"/>
      <c r="I36" s="258"/>
      <c r="J36" s="259"/>
      <c r="K36" s="440">
        <v>6</v>
      </c>
      <c r="L36" s="440">
        <v>1</v>
      </c>
      <c r="M36" s="258"/>
      <c r="N36" s="258"/>
      <c r="O36" s="258"/>
      <c r="P36" s="259"/>
      <c r="Q36" s="252">
        <v>122500</v>
      </c>
      <c r="R36" s="253">
        <f t="shared" si="5"/>
        <v>490000</v>
      </c>
      <c r="S36" s="253">
        <f t="shared" si="5"/>
        <v>245000</v>
      </c>
      <c r="T36" s="253">
        <f t="shared" si="5"/>
        <v>122500</v>
      </c>
      <c r="U36" s="253">
        <f t="shared" si="5"/>
        <v>0</v>
      </c>
      <c r="V36" s="253">
        <f t="shared" si="5"/>
        <v>0</v>
      </c>
      <c r="W36" s="253">
        <f t="shared" si="5"/>
        <v>0</v>
      </c>
      <c r="X36" s="253">
        <f t="shared" si="4"/>
        <v>735000</v>
      </c>
      <c r="Y36" s="253">
        <f t="shared" si="4"/>
        <v>122500</v>
      </c>
      <c r="Z36" s="253">
        <f t="shared" si="4"/>
        <v>0</v>
      </c>
      <c r="AA36" s="253">
        <f t="shared" si="4"/>
        <v>0</v>
      </c>
      <c r="AB36" s="253">
        <f t="shared" si="4"/>
        <v>0</v>
      </c>
      <c r="AC36" s="253">
        <f t="shared" si="4"/>
        <v>0</v>
      </c>
      <c r="AD36" s="260"/>
    </row>
    <row r="37" spans="1:30" ht="13.5">
      <c r="A37" s="246" t="s">
        <v>130</v>
      </c>
      <c r="B37" s="254">
        <v>115000</v>
      </c>
      <c r="C37" s="255" t="s">
        <v>100</v>
      </c>
      <c r="D37" s="256">
        <v>119999</v>
      </c>
      <c r="E37" s="440">
        <v>4</v>
      </c>
      <c r="F37" s="440">
        <v>2</v>
      </c>
      <c r="G37" s="440"/>
      <c r="H37" s="258"/>
      <c r="I37" s="258"/>
      <c r="J37" s="259"/>
      <c r="K37" s="440">
        <v>6</v>
      </c>
      <c r="L37" s="440">
        <v>1</v>
      </c>
      <c r="M37" s="440">
        <v>1</v>
      </c>
      <c r="N37" s="258"/>
      <c r="O37" s="258"/>
      <c r="P37" s="259"/>
      <c r="Q37" s="252">
        <v>117500</v>
      </c>
      <c r="R37" s="253">
        <f t="shared" si="5"/>
        <v>470000</v>
      </c>
      <c r="S37" s="253">
        <f t="shared" si="5"/>
        <v>235000</v>
      </c>
      <c r="T37" s="253">
        <f t="shared" si="5"/>
        <v>0</v>
      </c>
      <c r="U37" s="253">
        <f t="shared" si="5"/>
        <v>0</v>
      </c>
      <c r="V37" s="253">
        <f t="shared" si="5"/>
        <v>0</v>
      </c>
      <c r="W37" s="253">
        <f t="shared" si="5"/>
        <v>0</v>
      </c>
      <c r="X37" s="253">
        <f t="shared" si="4"/>
        <v>705000</v>
      </c>
      <c r="Y37" s="253">
        <f t="shared" si="4"/>
        <v>117500</v>
      </c>
      <c r="Z37" s="253">
        <f t="shared" si="4"/>
        <v>117500</v>
      </c>
      <c r="AA37" s="253">
        <f t="shared" si="4"/>
        <v>0</v>
      </c>
      <c r="AB37" s="253">
        <f t="shared" si="4"/>
        <v>0</v>
      </c>
      <c r="AC37" s="253">
        <f t="shared" si="4"/>
        <v>0</v>
      </c>
      <c r="AD37" s="260"/>
    </row>
    <row r="38" spans="1:30" ht="14.25" thickBot="1">
      <c r="A38" s="261" t="s">
        <v>131</v>
      </c>
      <c r="B38" s="262">
        <v>110000</v>
      </c>
      <c r="C38" s="263" t="s">
        <v>100</v>
      </c>
      <c r="D38" s="264">
        <v>114999</v>
      </c>
      <c r="E38" s="441">
        <v>5</v>
      </c>
      <c r="F38" s="441">
        <v>3</v>
      </c>
      <c r="G38" s="265"/>
      <c r="H38" s="265"/>
      <c r="I38" s="265"/>
      <c r="J38" s="266"/>
      <c r="K38" s="441">
        <v>3</v>
      </c>
      <c r="L38" s="441">
        <v>2</v>
      </c>
      <c r="M38" s="441">
        <v>1</v>
      </c>
      <c r="N38" s="265"/>
      <c r="O38" s="265"/>
      <c r="P38" s="266"/>
      <c r="Q38" s="252">
        <v>112500</v>
      </c>
      <c r="R38" s="253">
        <f t="shared" si="5"/>
        <v>562500</v>
      </c>
      <c r="S38" s="253">
        <f t="shared" si="5"/>
        <v>337500</v>
      </c>
      <c r="T38" s="253">
        <f t="shared" si="5"/>
        <v>0</v>
      </c>
      <c r="U38" s="253">
        <f t="shared" si="5"/>
        <v>0</v>
      </c>
      <c r="V38" s="253">
        <f t="shared" si="5"/>
        <v>0</v>
      </c>
      <c r="W38" s="253">
        <f t="shared" si="5"/>
        <v>0</v>
      </c>
      <c r="X38" s="253">
        <f t="shared" si="4"/>
        <v>337500</v>
      </c>
      <c r="Y38" s="253">
        <f t="shared" si="4"/>
        <v>225000</v>
      </c>
      <c r="Z38" s="253">
        <f t="shared" si="4"/>
        <v>112500</v>
      </c>
      <c r="AA38" s="253">
        <f t="shared" si="4"/>
        <v>0</v>
      </c>
      <c r="AB38" s="253">
        <f t="shared" si="4"/>
        <v>0</v>
      </c>
      <c r="AC38" s="253">
        <f t="shared" si="4"/>
        <v>0</v>
      </c>
      <c r="AD38" s="260"/>
    </row>
    <row r="39" spans="1:30" ht="14.25" thickTop="1">
      <c r="A39" s="246" t="s">
        <v>132</v>
      </c>
      <c r="B39" s="254">
        <v>108000</v>
      </c>
      <c r="C39" s="255" t="s">
        <v>100</v>
      </c>
      <c r="D39" s="256">
        <v>109999</v>
      </c>
      <c r="E39" s="249">
        <v>2</v>
      </c>
      <c r="F39" s="249">
        <v>4</v>
      </c>
      <c r="G39" s="250"/>
      <c r="H39" s="250"/>
      <c r="I39" s="250"/>
      <c r="J39" s="251"/>
      <c r="K39" s="250"/>
      <c r="L39" s="249">
        <v>2</v>
      </c>
      <c r="M39" s="250"/>
      <c r="N39" s="250"/>
      <c r="O39" s="250"/>
      <c r="P39" s="251"/>
      <c r="Q39" s="252">
        <v>109000</v>
      </c>
      <c r="R39" s="253">
        <f t="shared" si="5"/>
        <v>218000</v>
      </c>
      <c r="S39" s="253">
        <f t="shared" si="5"/>
        <v>436000</v>
      </c>
      <c r="T39" s="253">
        <f t="shared" si="5"/>
        <v>0</v>
      </c>
      <c r="U39" s="253">
        <f t="shared" si="5"/>
        <v>0</v>
      </c>
      <c r="V39" s="253">
        <f t="shared" si="5"/>
        <v>0</v>
      </c>
      <c r="W39" s="253">
        <f t="shared" si="5"/>
        <v>0</v>
      </c>
      <c r="X39" s="253">
        <f t="shared" si="4"/>
        <v>0</v>
      </c>
      <c r="Y39" s="253">
        <f t="shared" si="4"/>
        <v>218000</v>
      </c>
      <c r="Z39" s="253">
        <f t="shared" si="4"/>
        <v>0</v>
      </c>
      <c r="AA39" s="253">
        <f t="shared" si="4"/>
        <v>0</v>
      </c>
      <c r="AB39" s="253">
        <f t="shared" si="4"/>
        <v>0</v>
      </c>
      <c r="AC39" s="253">
        <f t="shared" si="4"/>
        <v>0</v>
      </c>
      <c r="AD39" s="260"/>
    </row>
    <row r="40" spans="1:30" ht="13.5">
      <c r="A40" s="246" t="s">
        <v>133</v>
      </c>
      <c r="B40" s="254">
        <v>106000</v>
      </c>
      <c r="C40" s="255" t="s">
        <v>100</v>
      </c>
      <c r="D40" s="256">
        <v>107999</v>
      </c>
      <c r="E40" s="440">
        <v>1</v>
      </c>
      <c r="F40" s="258"/>
      <c r="G40" s="258"/>
      <c r="H40" s="258"/>
      <c r="I40" s="258"/>
      <c r="J40" s="259"/>
      <c r="K40" s="258"/>
      <c r="L40" s="440">
        <v>4</v>
      </c>
      <c r="M40" s="440">
        <v>1</v>
      </c>
      <c r="N40" s="258"/>
      <c r="O40" s="258"/>
      <c r="P40" s="259"/>
      <c r="Q40" s="252">
        <v>107000</v>
      </c>
      <c r="R40" s="253">
        <f t="shared" si="5"/>
        <v>107000</v>
      </c>
      <c r="S40" s="253">
        <f t="shared" si="5"/>
        <v>0</v>
      </c>
      <c r="T40" s="253">
        <f t="shared" si="5"/>
        <v>0</v>
      </c>
      <c r="U40" s="253">
        <f t="shared" si="5"/>
        <v>0</v>
      </c>
      <c r="V40" s="253">
        <f t="shared" si="5"/>
        <v>0</v>
      </c>
      <c r="W40" s="253">
        <f t="shared" si="5"/>
        <v>0</v>
      </c>
      <c r="X40" s="253">
        <f t="shared" si="4"/>
        <v>0</v>
      </c>
      <c r="Y40" s="253">
        <f t="shared" si="4"/>
        <v>428000</v>
      </c>
      <c r="Z40" s="253">
        <f t="shared" si="4"/>
        <v>107000</v>
      </c>
      <c r="AA40" s="253">
        <f t="shared" si="4"/>
        <v>0</v>
      </c>
      <c r="AB40" s="253">
        <f t="shared" si="4"/>
        <v>0</v>
      </c>
      <c r="AC40" s="253">
        <f t="shared" si="4"/>
        <v>0</v>
      </c>
      <c r="AD40" s="260"/>
    </row>
    <row r="41" spans="1:30" ht="13.5">
      <c r="A41" s="246" t="s">
        <v>134</v>
      </c>
      <c r="B41" s="254">
        <v>104000</v>
      </c>
      <c r="C41" s="255" t="s">
        <v>100</v>
      </c>
      <c r="D41" s="256">
        <v>105999</v>
      </c>
      <c r="E41" s="440">
        <v>2</v>
      </c>
      <c r="F41" s="440">
        <v>8</v>
      </c>
      <c r="G41" s="258"/>
      <c r="H41" s="258"/>
      <c r="I41" s="258"/>
      <c r="J41" s="259"/>
      <c r="K41" s="440">
        <v>3</v>
      </c>
      <c r="L41" s="440">
        <v>3</v>
      </c>
      <c r="M41" s="440">
        <v>1</v>
      </c>
      <c r="N41" s="258"/>
      <c r="O41" s="258"/>
      <c r="P41" s="259"/>
      <c r="Q41" s="252">
        <v>105000</v>
      </c>
      <c r="R41" s="253">
        <f t="shared" si="5"/>
        <v>210000</v>
      </c>
      <c r="S41" s="253">
        <f t="shared" si="5"/>
        <v>840000</v>
      </c>
      <c r="T41" s="253">
        <f t="shared" si="5"/>
        <v>0</v>
      </c>
      <c r="U41" s="253">
        <f t="shared" si="5"/>
        <v>0</v>
      </c>
      <c r="V41" s="253">
        <f t="shared" si="5"/>
        <v>0</v>
      </c>
      <c r="W41" s="253">
        <f t="shared" si="5"/>
        <v>0</v>
      </c>
      <c r="X41" s="253">
        <f t="shared" si="4"/>
        <v>315000</v>
      </c>
      <c r="Y41" s="253">
        <f t="shared" si="4"/>
        <v>315000</v>
      </c>
      <c r="Z41" s="253">
        <f t="shared" si="4"/>
        <v>105000</v>
      </c>
      <c r="AA41" s="253">
        <f t="shared" si="4"/>
        <v>0</v>
      </c>
      <c r="AB41" s="253">
        <f t="shared" si="4"/>
        <v>0</v>
      </c>
      <c r="AC41" s="253">
        <f t="shared" si="4"/>
        <v>0</v>
      </c>
      <c r="AD41" s="260"/>
    </row>
    <row r="42" spans="1:30" ht="13.5">
      <c r="A42" s="246" t="s">
        <v>135</v>
      </c>
      <c r="B42" s="254">
        <v>102000</v>
      </c>
      <c r="C42" s="255" t="s">
        <v>100</v>
      </c>
      <c r="D42" s="256">
        <v>103999</v>
      </c>
      <c r="E42" s="440">
        <v>2</v>
      </c>
      <c r="F42" s="440">
        <v>1</v>
      </c>
      <c r="G42" s="440">
        <v>1</v>
      </c>
      <c r="H42" s="258"/>
      <c r="I42" s="258"/>
      <c r="J42" s="259"/>
      <c r="K42" s="258"/>
      <c r="L42" s="440">
        <v>4</v>
      </c>
      <c r="M42" s="258"/>
      <c r="N42" s="258"/>
      <c r="O42" s="258"/>
      <c r="P42" s="259"/>
      <c r="Q42" s="252">
        <v>103000</v>
      </c>
      <c r="R42" s="253">
        <f t="shared" si="5"/>
        <v>206000</v>
      </c>
      <c r="S42" s="253">
        <f t="shared" si="5"/>
        <v>103000</v>
      </c>
      <c r="T42" s="253">
        <f t="shared" si="5"/>
        <v>103000</v>
      </c>
      <c r="U42" s="253">
        <f t="shared" si="5"/>
        <v>0</v>
      </c>
      <c r="V42" s="253">
        <f t="shared" si="5"/>
        <v>0</v>
      </c>
      <c r="W42" s="253">
        <f t="shared" si="5"/>
        <v>0</v>
      </c>
      <c r="X42" s="253">
        <f t="shared" si="4"/>
        <v>0</v>
      </c>
      <c r="Y42" s="253">
        <f t="shared" si="4"/>
        <v>412000</v>
      </c>
      <c r="Z42" s="253">
        <f t="shared" si="4"/>
        <v>0</v>
      </c>
      <c r="AA42" s="253">
        <f t="shared" si="4"/>
        <v>0</v>
      </c>
      <c r="AB42" s="253">
        <f t="shared" si="4"/>
        <v>0</v>
      </c>
      <c r="AC42" s="253">
        <f t="shared" si="4"/>
        <v>0</v>
      </c>
      <c r="AD42" s="260"/>
    </row>
    <row r="43" spans="1:30" ht="13.5">
      <c r="A43" s="246" t="s">
        <v>136</v>
      </c>
      <c r="B43" s="254">
        <v>100000</v>
      </c>
      <c r="C43" s="255" t="s">
        <v>100</v>
      </c>
      <c r="D43" s="256">
        <v>101999</v>
      </c>
      <c r="E43" s="440">
        <v>3</v>
      </c>
      <c r="F43" s="258"/>
      <c r="G43" s="258"/>
      <c r="H43" s="258"/>
      <c r="I43" s="258"/>
      <c r="J43" s="259"/>
      <c r="K43" s="440">
        <v>5</v>
      </c>
      <c r="L43" s="440">
        <v>4</v>
      </c>
      <c r="M43" s="258"/>
      <c r="N43" s="258"/>
      <c r="O43" s="258"/>
      <c r="P43" s="259"/>
      <c r="Q43" s="252">
        <v>101000</v>
      </c>
      <c r="R43" s="253">
        <f t="shared" si="5"/>
        <v>303000</v>
      </c>
      <c r="S43" s="253">
        <f t="shared" si="5"/>
        <v>0</v>
      </c>
      <c r="T43" s="253">
        <f t="shared" si="5"/>
        <v>0</v>
      </c>
      <c r="U43" s="253">
        <f t="shared" si="5"/>
        <v>0</v>
      </c>
      <c r="V43" s="253">
        <f t="shared" si="5"/>
        <v>0</v>
      </c>
      <c r="W43" s="253">
        <f t="shared" si="5"/>
        <v>0</v>
      </c>
      <c r="X43" s="253">
        <f t="shared" si="4"/>
        <v>505000</v>
      </c>
      <c r="Y43" s="253">
        <f t="shared" si="4"/>
        <v>404000</v>
      </c>
      <c r="Z43" s="253">
        <f t="shared" si="4"/>
        <v>0</v>
      </c>
      <c r="AA43" s="253">
        <f t="shared" si="4"/>
        <v>0</v>
      </c>
      <c r="AB43" s="253">
        <f t="shared" si="4"/>
        <v>0</v>
      </c>
      <c r="AC43" s="253">
        <f t="shared" si="4"/>
        <v>0</v>
      </c>
      <c r="AD43" s="260"/>
    </row>
    <row r="44" spans="1:30" ht="13.5">
      <c r="A44" s="246" t="s">
        <v>137</v>
      </c>
      <c r="B44" s="254">
        <v>98000</v>
      </c>
      <c r="C44" s="255" t="s">
        <v>100</v>
      </c>
      <c r="D44" s="256">
        <v>99999</v>
      </c>
      <c r="E44" s="440">
        <v>1</v>
      </c>
      <c r="F44" s="440">
        <v>1</v>
      </c>
      <c r="G44" s="440">
        <v>1</v>
      </c>
      <c r="H44" s="258"/>
      <c r="I44" s="258"/>
      <c r="J44" s="259"/>
      <c r="K44" s="440">
        <v>1</v>
      </c>
      <c r="L44" s="440">
        <v>2</v>
      </c>
      <c r="M44" s="258"/>
      <c r="N44" s="258"/>
      <c r="O44" s="258"/>
      <c r="P44" s="259"/>
      <c r="Q44" s="252">
        <v>99000</v>
      </c>
      <c r="R44" s="253">
        <f t="shared" si="5"/>
        <v>99000</v>
      </c>
      <c r="S44" s="253">
        <f t="shared" si="5"/>
        <v>99000</v>
      </c>
      <c r="T44" s="253">
        <f t="shared" si="5"/>
        <v>99000</v>
      </c>
      <c r="U44" s="253">
        <f t="shared" si="5"/>
        <v>0</v>
      </c>
      <c r="V44" s="253">
        <f t="shared" si="5"/>
        <v>0</v>
      </c>
      <c r="W44" s="253">
        <f t="shared" si="5"/>
        <v>0</v>
      </c>
      <c r="X44" s="253">
        <f t="shared" si="4"/>
        <v>99000</v>
      </c>
      <c r="Y44" s="253">
        <f t="shared" si="4"/>
        <v>198000</v>
      </c>
      <c r="Z44" s="253">
        <f t="shared" si="4"/>
        <v>0</v>
      </c>
      <c r="AA44" s="253">
        <f t="shared" si="4"/>
        <v>0</v>
      </c>
      <c r="AB44" s="253">
        <f t="shared" si="4"/>
        <v>0</v>
      </c>
      <c r="AC44" s="253">
        <f t="shared" si="4"/>
        <v>0</v>
      </c>
      <c r="AD44" s="260"/>
    </row>
    <row r="45" spans="1:30" ht="13.5">
      <c r="A45" s="246" t="s">
        <v>138</v>
      </c>
      <c r="B45" s="254">
        <v>96000</v>
      </c>
      <c r="C45" s="255" t="s">
        <v>100</v>
      </c>
      <c r="D45" s="256">
        <v>97999</v>
      </c>
      <c r="E45" s="440">
        <v>3</v>
      </c>
      <c r="F45" s="258"/>
      <c r="G45" s="440">
        <v>1</v>
      </c>
      <c r="H45" s="258"/>
      <c r="I45" s="258"/>
      <c r="J45" s="259"/>
      <c r="K45" s="440">
        <v>3</v>
      </c>
      <c r="L45" s="440">
        <v>2</v>
      </c>
      <c r="M45" s="258"/>
      <c r="N45" s="258"/>
      <c r="O45" s="258"/>
      <c r="P45" s="259"/>
      <c r="Q45" s="252">
        <v>97000</v>
      </c>
      <c r="R45" s="253">
        <f t="shared" si="5"/>
        <v>291000</v>
      </c>
      <c r="S45" s="253">
        <f t="shared" si="5"/>
        <v>0</v>
      </c>
      <c r="T45" s="253">
        <f t="shared" si="5"/>
        <v>97000</v>
      </c>
      <c r="U45" s="253">
        <f t="shared" si="5"/>
        <v>0</v>
      </c>
      <c r="V45" s="253">
        <f t="shared" si="5"/>
        <v>0</v>
      </c>
      <c r="W45" s="253">
        <f t="shared" si="5"/>
        <v>0</v>
      </c>
      <c r="X45" s="253">
        <f t="shared" si="4"/>
        <v>291000</v>
      </c>
      <c r="Y45" s="253">
        <f t="shared" si="4"/>
        <v>194000</v>
      </c>
      <c r="Z45" s="253">
        <f t="shared" si="4"/>
        <v>0</v>
      </c>
      <c r="AA45" s="253">
        <f t="shared" si="4"/>
        <v>0</v>
      </c>
      <c r="AB45" s="253">
        <f t="shared" si="4"/>
        <v>0</v>
      </c>
      <c r="AC45" s="253">
        <f t="shared" si="4"/>
        <v>0</v>
      </c>
      <c r="AD45" s="260"/>
    </row>
    <row r="46" spans="1:30" ht="13.5">
      <c r="A46" s="246" t="s">
        <v>139</v>
      </c>
      <c r="B46" s="254">
        <v>94000</v>
      </c>
      <c r="C46" s="255" t="s">
        <v>100</v>
      </c>
      <c r="D46" s="256">
        <v>95999</v>
      </c>
      <c r="E46" s="440">
        <v>2</v>
      </c>
      <c r="F46" s="440">
        <v>3</v>
      </c>
      <c r="G46" s="440">
        <v>1</v>
      </c>
      <c r="H46" s="258"/>
      <c r="I46" s="258"/>
      <c r="J46" s="259"/>
      <c r="K46" s="440">
        <v>3</v>
      </c>
      <c r="L46" s="440">
        <v>1</v>
      </c>
      <c r="M46" s="258"/>
      <c r="N46" s="258"/>
      <c r="O46" s="258"/>
      <c r="P46" s="259"/>
      <c r="Q46" s="252">
        <v>95000</v>
      </c>
      <c r="R46" s="253">
        <f t="shared" si="5"/>
        <v>190000</v>
      </c>
      <c r="S46" s="253">
        <f t="shared" si="5"/>
        <v>285000</v>
      </c>
      <c r="T46" s="253">
        <f t="shared" si="5"/>
        <v>95000</v>
      </c>
      <c r="U46" s="253">
        <f t="shared" si="5"/>
        <v>0</v>
      </c>
      <c r="V46" s="253">
        <f t="shared" si="5"/>
        <v>0</v>
      </c>
      <c r="W46" s="253">
        <f t="shared" si="5"/>
        <v>0</v>
      </c>
      <c r="X46" s="253">
        <f t="shared" si="4"/>
        <v>285000</v>
      </c>
      <c r="Y46" s="253">
        <f t="shared" si="4"/>
        <v>95000</v>
      </c>
      <c r="Z46" s="253">
        <f t="shared" si="4"/>
        <v>0</v>
      </c>
      <c r="AA46" s="253">
        <f t="shared" si="4"/>
        <v>0</v>
      </c>
      <c r="AB46" s="253">
        <f t="shared" si="4"/>
        <v>0</v>
      </c>
      <c r="AC46" s="253">
        <f t="shared" si="4"/>
        <v>0</v>
      </c>
      <c r="AD46" s="260"/>
    </row>
    <row r="47" spans="1:30" ht="13.5">
      <c r="A47" s="246" t="s">
        <v>140</v>
      </c>
      <c r="B47" s="254">
        <v>92000</v>
      </c>
      <c r="C47" s="255" t="s">
        <v>100</v>
      </c>
      <c r="D47" s="256">
        <v>93999</v>
      </c>
      <c r="E47" s="258"/>
      <c r="F47" s="440">
        <v>6</v>
      </c>
      <c r="G47" s="258"/>
      <c r="H47" s="258"/>
      <c r="I47" s="258"/>
      <c r="J47" s="259"/>
      <c r="K47" s="440">
        <v>2</v>
      </c>
      <c r="L47" s="440">
        <v>3</v>
      </c>
      <c r="M47" s="440">
        <v>9</v>
      </c>
      <c r="N47" s="258"/>
      <c r="O47" s="258"/>
      <c r="P47" s="259"/>
      <c r="Q47" s="252">
        <v>93000</v>
      </c>
      <c r="R47" s="253">
        <f t="shared" si="5"/>
        <v>0</v>
      </c>
      <c r="S47" s="253">
        <f t="shared" si="5"/>
        <v>558000</v>
      </c>
      <c r="T47" s="253">
        <f t="shared" si="5"/>
        <v>0</v>
      </c>
      <c r="U47" s="253">
        <f t="shared" si="5"/>
        <v>0</v>
      </c>
      <c r="V47" s="253">
        <f t="shared" si="5"/>
        <v>0</v>
      </c>
      <c r="W47" s="253">
        <f t="shared" si="5"/>
        <v>0</v>
      </c>
      <c r="X47" s="253">
        <f t="shared" si="4"/>
        <v>186000</v>
      </c>
      <c r="Y47" s="253">
        <f t="shared" si="4"/>
        <v>279000</v>
      </c>
      <c r="Z47" s="253">
        <f t="shared" si="4"/>
        <v>837000</v>
      </c>
      <c r="AA47" s="253">
        <f t="shared" si="4"/>
        <v>0</v>
      </c>
      <c r="AB47" s="253">
        <f t="shared" si="4"/>
        <v>0</v>
      </c>
      <c r="AC47" s="253">
        <f t="shared" si="4"/>
        <v>0</v>
      </c>
      <c r="AD47" s="260"/>
    </row>
    <row r="48" spans="1:30" ht="13.5">
      <c r="A48" s="246" t="s">
        <v>141</v>
      </c>
      <c r="B48" s="254">
        <v>90000</v>
      </c>
      <c r="C48" s="255" t="s">
        <v>100</v>
      </c>
      <c r="D48" s="256">
        <v>91999</v>
      </c>
      <c r="E48" s="440">
        <v>2</v>
      </c>
      <c r="F48" s="440">
        <v>4</v>
      </c>
      <c r="G48" s="440">
        <v>2</v>
      </c>
      <c r="H48" s="258"/>
      <c r="I48" s="258"/>
      <c r="J48" s="259"/>
      <c r="K48" s="440">
        <v>1</v>
      </c>
      <c r="L48" s="440">
        <v>2</v>
      </c>
      <c r="M48" s="258"/>
      <c r="N48" s="258"/>
      <c r="O48" s="258"/>
      <c r="P48" s="259"/>
      <c r="Q48" s="252">
        <v>91000</v>
      </c>
      <c r="R48" s="253">
        <f t="shared" si="5"/>
        <v>182000</v>
      </c>
      <c r="S48" s="253">
        <f t="shared" si="5"/>
        <v>364000</v>
      </c>
      <c r="T48" s="253">
        <f t="shared" si="5"/>
        <v>182000</v>
      </c>
      <c r="U48" s="253">
        <f t="shared" si="5"/>
        <v>0</v>
      </c>
      <c r="V48" s="253">
        <f t="shared" si="5"/>
        <v>0</v>
      </c>
      <c r="W48" s="253">
        <f t="shared" si="5"/>
        <v>0</v>
      </c>
      <c r="X48" s="253">
        <f t="shared" si="4"/>
        <v>91000</v>
      </c>
      <c r="Y48" s="253">
        <f t="shared" si="4"/>
        <v>182000</v>
      </c>
      <c r="Z48" s="253">
        <f t="shared" si="4"/>
        <v>0</v>
      </c>
      <c r="AA48" s="253">
        <f t="shared" si="4"/>
        <v>0</v>
      </c>
      <c r="AB48" s="253">
        <f t="shared" si="4"/>
        <v>0</v>
      </c>
      <c r="AC48" s="253">
        <f t="shared" si="4"/>
        <v>0</v>
      </c>
      <c r="AD48" s="260"/>
    </row>
    <row r="49" spans="1:30" ht="13.5">
      <c r="A49" s="246" t="s">
        <v>142</v>
      </c>
      <c r="B49" s="254">
        <v>88000</v>
      </c>
      <c r="C49" s="255" t="s">
        <v>100</v>
      </c>
      <c r="D49" s="256">
        <v>89999</v>
      </c>
      <c r="E49" s="440">
        <v>4</v>
      </c>
      <c r="F49" s="440">
        <v>1</v>
      </c>
      <c r="G49" s="440">
        <v>1</v>
      </c>
      <c r="H49" s="440">
        <v>1</v>
      </c>
      <c r="I49" s="258"/>
      <c r="J49" s="259"/>
      <c r="K49" s="258"/>
      <c r="L49" s="440">
        <v>3</v>
      </c>
      <c r="M49" s="440">
        <v>1</v>
      </c>
      <c r="N49" s="258"/>
      <c r="O49" s="258"/>
      <c r="P49" s="259"/>
      <c r="Q49" s="252">
        <v>89000</v>
      </c>
      <c r="R49" s="253">
        <f t="shared" si="5"/>
        <v>356000</v>
      </c>
      <c r="S49" s="253">
        <f t="shared" si="5"/>
        <v>89000</v>
      </c>
      <c r="T49" s="253">
        <f t="shared" si="5"/>
        <v>89000</v>
      </c>
      <c r="U49" s="253">
        <f t="shared" si="5"/>
        <v>89000</v>
      </c>
      <c r="V49" s="253">
        <f t="shared" si="5"/>
        <v>0</v>
      </c>
      <c r="W49" s="253">
        <f t="shared" si="5"/>
        <v>0</v>
      </c>
      <c r="X49" s="253">
        <f t="shared" si="4"/>
        <v>0</v>
      </c>
      <c r="Y49" s="253">
        <f t="shared" si="4"/>
        <v>267000</v>
      </c>
      <c r="Z49" s="253">
        <f t="shared" si="4"/>
        <v>89000</v>
      </c>
      <c r="AA49" s="253">
        <f t="shared" si="4"/>
        <v>0</v>
      </c>
      <c r="AB49" s="253">
        <f t="shared" si="4"/>
        <v>0</v>
      </c>
      <c r="AC49" s="253">
        <f t="shared" si="4"/>
        <v>0</v>
      </c>
      <c r="AD49" s="260"/>
    </row>
    <row r="50" spans="1:30" ht="13.5">
      <c r="A50" s="246" t="s">
        <v>143</v>
      </c>
      <c r="B50" s="254">
        <v>86000</v>
      </c>
      <c r="C50" s="255" t="s">
        <v>100</v>
      </c>
      <c r="D50" s="256">
        <v>87999</v>
      </c>
      <c r="E50" s="440">
        <v>2</v>
      </c>
      <c r="F50" s="258"/>
      <c r="G50" s="440">
        <v>1</v>
      </c>
      <c r="H50" s="258"/>
      <c r="I50" s="258"/>
      <c r="J50" s="259"/>
      <c r="K50" s="440">
        <v>1</v>
      </c>
      <c r="L50" s="440">
        <v>2</v>
      </c>
      <c r="M50" s="440">
        <v>5</v>
      </c>
      <c r="N50" s="440">
        <v>1</v>
      </c>
      <c r="O50" s="258"/>
      <c r="P50" s="259"/>
      <c r="Q50" s="252">
        <v>87000</v>
      </c>
      <c r="R50" s="253">
        <f t="shared" si="5"/>
        <v>174000</v>
      </c>
      <c r="S50" s="253">
        <f t="shared" si="5"/>
        <v>0</v>
      </c>
      <c r="T50" s="253">
        <f t="shared" si="5"/>
        <v>87000</v>
      </c>
      <c r="U50" s="253">
        <f t="shared" si="5"/>
        <v>0</v>
      </c>
      <c r="V50" s="253">
        <f t="shared" si="5"/>
        <v>0</v>
      </c>
      <c r="W50" s="253">
        <f t="shared" si="5"/>
        <v>0</v>
      </c>
      <c r="X50" s="253">
        <f t="shared" si="4"/>
        <v>87000</v>
      </c>
      <c r="Y50" s="253">
        <f t="shared" si="4"/>
        <v>174000</v>
      </c>
      <c r="Z50" s="253">
        <f t="shared" si="4"/>
        <v>435000</v>
      </c>
      <c r="AA50" s="253">
        <f t="shared" si="4"/>
        <v>87000</v>
      </c>
      <c r="AB50" s="253">
        <f t="shared" si="4"/>
        <v>0</v>
      </c>
      <c r="AC50" s="253">
        <f t="shared" si="4"/>
        <v>0</v>
      </c>
      <c r="AD50" s="260"/>
    </row>
    <row r="51" spans="1:30" ht="13.5">
      <c r="A51" s="246" t="s">
        <v>144</v>
      </c>
      <c r="B51" s="254">
        <v>84000</v>
      </c>
      <c r="C51" s="255" t="s">
        <v>100</v>
      </c>
      <c r="D51" s="256">
        <v>85999</v>
      </c>
      <c r="E51" s="440">
        <v>3</v>
      </c>
      <c r="F51" s="440">
        <v>3</v>
      </c>
      <c r="G51" s="440">
        <v>1</v>
      </c>
      <c r="H51" s="258"/>
      <c r="I51" s="258"/>
      <c r="J51" s="259"/>
      <c r="K51" s="440">
        <v>1</v>
      </c>
      <c r="L51" s="258"/>
      <c r="M51" s="440">
        <v>1</v>
      </c>
      <c r="N51" s="258"/>
      <c r="O51" s="258"/>
      <c r="P51" s="259"/>
      <c r="Q51" s="252">
        <v>85000</v>
      </c>
      <c r="R51" s="253">
        <f t="shared" si="5"/>
        <v>255000</v>
      </c>
      <c r="S51" s="253">
        <f t="shared" si="5"/>
        <v>255000</v>
      </c>
      <c r="T51" s="253">
        <f t="shared" si="5"/>
        <v>85000</v>
      </c>
      <c r="U51" s="253">
        <f t="shared" si="5"/>
        <v>0</v>
      </c>
      <c r="V51" s="253">
        <f t="shared" si="5"/>
        <v>0</v>
      </c>
      <c r="W51" s="253">
        <f t="shared" si="5"/>
        <v>0</v>
      </c>
      <c r="X51" s="253">
        <f t="shared" si="5"/>
        <v>85000</v>
      </c>
      <c r="Y51" s="253">
        <f t="shared" si="5"/>
        <v>0</v>
      </c>
      <c r="Z51" s="253">
        <f t="shared" si="5"/>
        <v>85000</v>
      </c>
      <c r="AA51" s="253">
        <f t="shared" si="5"/>
        <v>0</v>
      </c>
      <c r="AB51" s="253">
        <f t="shared" si="5"/>
        <v>0</v>
      </c>
      <c r="AC51" s="253">
        <f t="shared" si="5"/>
        <v>0</v>
      </c>
      <c r="AD51" s="260"/>
    </row>
    <row r="52" spans="1:30" ht="13.5">
      <c r="A52" s="246" t="s">
        <v>145</v>
      </c>
      <c r="B52" s="254">
        <v>82000</v>
      </c>
      <c r="C52" s="255" t="s">
        <v>100</v>
      </c>
      <c r="D52" s="256">
        <v>83999</v>
      </c>
      <c r="E52" s="258"/>
      <c r="F52" s="440">
        <v>3</v>
      </c>
      <c r="G52" s="258"/>
      <c r="H52" s="440">
        <v>1</v>
      </c>
      <c r="I52" s="258"/>
      <c r="J52" s="259"/>
      <c r="K52" s="440">
        <v>2</v>
      </c>
      <c r="L52" s="440">
        <v>3</v>
      </c>
      <c r="M52" s="440">
        <v>1</v>
      </c>
      <c r="N52" s="258"/>
      <c r="O52" s="258"/>
      <c r="P52" s="259"/>
      <c r="Q52" s="252">
        <v>83000</v>
      </c>
      <c r="R52" s="253">
        <f aca="true" t="shared" si="6" ref="R52:AC67">E52*$Q52</f>
        <v>0</v>
      </c>
      <c r="S52" s="253">
        <f t="shared" si="6"/>
        <v>249000</v>
      </c>
      <c r="T52" s="253">
        <f t="shared" si="6"/>
        <v>0</v>
      </c>
      <c r="U52" s="253">
        <f t="shared" si="6"/>
        <v>83000</v>
      </c>
      <c r="V52" s="253">
        <f t="shared" si="6"/>
        <v>0</v>
      </c>
      <c r="W52" s="253">
        <f t="shared" si="6"/>
        <v>0</v>
      </c>
      <c r="X52" s="253">
        <f t="shared" si="6"/>
        <v>166000</v>
      </c>
      <c r="Y52" s="253">
        <f t="shared" si="6"/>
        <v>249000</v>
      </c>
      <c r="Z52" s="253">
        <f t="shared" si="6"/>
        <v>83000</v>
      </c>
      <c r="AA52" s="253">
        <f t="shared" si="6"/>
        <v>0</v>
      </c>
      <c r="AB52" s="253">
        <f t="shared" si="6"/>
        <v>0</v>
      </c>
      <c r="AC52" s="253">
        <f t="shared" si="6"/>
        <v>0</v>
      </c>
      <c r="AD52" s="260"/>
    </row>
    <row r="53" spans="1:30" ht="13.5">
      <c r="A53" s="246" t="s">
        <v>146</v>
      </c>
      <c r="B53" s="254">
        <v>80000</v>
      </c>
      <c r="C53" s="255" t="s">
        <v>100</v>
      </c>
      <c r="D53" s="256">
        <v>81999</v>
      </c>
      <c r="E53" s="440">
        <v>3</v>
      </c>
      <c r="F53" s="440">
        <v>2</v>
      </c>
      <c r="G53" s="258"/>
      <c r="H53" s="440">
        <v>5</v>
      </c>
      <c r="I53" s="258"/>
      <c r="J53" s="259"/>
      <c r="K53" s="258"/>
      <c r="L53" s="440">
        <v>1</v>
      </c>
      <c r="M53" s="440">
        <v>1</v>
      </c>
      <c r="N53" s="440">
        <v>5</v>
      </c>
      <c r="O53" s="258"/>
      <c r="P53" s="259"/>
      <c r="Q53" s="252">
        <v>81000</v>
      </c>
      <c r="R53" s="253">
        <f t="shared" si="6"/>
        <v>243000</v>
      </c>
      <c r="S53" s="253">
        <f t="shared" si="6"/>
        <v>162000</v>
      </c>
      <c r="T53" s="253">
        <f t="shared" si="6"/>
        <v>0</v>
      </c>
      <c r="U53" s="253">
        <f t="shared" si="6"/>
        <v>405000</v>
      </c>
      <c r="V53" s="253">
        <f t="shared" si="6"/>
        <v>0</v>
      </c>
      <c r="W53" s="253">
        <f t="shared" si="6"/>
        <v>0</v>
      </c>
      <c r="X53" s="253">
        <f t="shared" si="6"/>
        <v>0</v>
      </c>
      <c r="Y53" s="253">
        <f t="shared" si="6"/>
        <v>81000</v>
      </c>
      <c r="Z53" s="253">
        <f t="shared" si="6"/>
        <v>81000</v>
      </c>
      <c r="AA53" s="253">
        <f t="shared" si="6"/>
        <v>405000</v>
      </c>
      <c r="AB53" s="253">
        <f t="shared" si="6"/>
        <v>0</v>
      </c>
      <c r="AC53" s="253">
        <f t="shared" si="6"/>
        <v>0</v>
      </c>
      <c r="AD53" s="260"/>
    </row>
    <row r="54" spans="1:30" ht="13.5">
      <c r="A54" s="246" t="s">
        <v>147</v>
      </c>
      <c r="B54" s="254">
        <v>78000</v>
      </c>
      <c r="C54" s="255" t="s">
        <v>100</v>
      </c>
      <c r="D54" s="256">
        <v>79999</v>
      </c>
      <c r="E54" s="440">
        <v>3</v>
      </c>
      <c r="F54" s="440">
        <v>2</v>
      </c>
      <c r="G54" s="440">
        <v>1</v>
      </c>
      <c r="H54" s="440">
        <v>2</v>
      </c>
      <c r="I54" s="258"/>
      <c r="J54" s="259"/>
      <c r="K54" s="258"/>
      <c r="L54" s="440">
        <v>2</v>
      </c>
      <c r="M54" s="440">
        <v>2</v>
      </c>
      <c r="N54" s="258"/>
      <c r="O54" s="258"/>
      <c r="P54" s="259"/>
      <c r="Q54" s="252">
        <v>79000</v>
      </c>
      <c r="R54" s="253">
        <f t="shared" si="6"/>
        <v>237000</v>
      </c>
      <c r="S54" s="253">
        <f t="shared" si="6"/>
        <v>158000</v>
      </c>
      <c r="T54" s="253">
        <f t="shared" si="6"/>
        <v>79000</v>
      </c>
      <c r="U54" s="253">
        <f t="shared" si="6"/>
        <v>158000</v>
      </c>
      <c r="V54" s="253">
        <f t="shared" si="6"/>
        <v>0</v>
      </c>
      <c r="W54" s="253">
        <f t="shared" si="6"/>
        <v>0</v>
      </c>
      <c r="X54" s="253">
        <f t="shared" si="6"/>
        <v>0</v>
      </c>
      <c r="Y54" s="253">
        <f t="shared" si="6"/>
        <v>158000</v>
      </c>
      <c r="Z54" s="253">
        <f t="shared" si="6"/>
        <v>158000</v>
      </c>
      <c r="AA54" s="253">
        <f t="shared" si="6"/>
        <v>0</v>
      </c>
      <c r="AB54" s="253">
        <f t="shared" si="6"/>
        <v>0</v>
      </c>
      <c r="AC54" s="253">
        <f t="shared" si="6"/>
        <v>0</v>
      </c>
      <c r="AD54" s="260"/>
    </row>
    <row r="55" spans="1:30" ht="13.5">
      <c r="A55" s="267" t="s">
        <v>148</v>
      </c>
      <c r="B55" s="254">
        <v>76000</v>
      </c>
      <c r="C55" s="255" t="s">
        <v>100</v>
      </c>
      <c r="D55" s="256">
        <v>77999</v>
      </c>
      <c r="E55" s="440">
        <v>5</v>
      </c>
      <c r="F55" s="440">
        <v>3</v>
      </c>
      <c r="G55" s="258"/>
      <c r="H55" s="258"/>
      <c r="I55" s="258"/>
      <c r="J55" s="259"/>
      <c r="K55" s="440">
        <v>1</v>
      </c>
      <c r="L55" s="440">
        <v>2</v>
      </c>
      <c r="M55" s="440">
        <v>4</v>
      </c>
      <c r="N55" s="440">
        <v>1</v>
      </c>
      <c r="O55" s="258"/>
      <c r="P55" s="259"/>
      <c r="Q55" s="252">
        <v>77000</v>
      </c>
      <c r="R55" s="253">
        <f t="shared" si="6"/>
        <v>385000</v>
      </c>
      <c r="S55" s="253">
        <f t="shared" si="6"/>
        <v>231000</v>
      </c>
      <c r="T55" s="253">
        <f t="shared" si="6"/>
        <v>0</v>
      </c>
      <c r="U55" s="253">
        <f t="shared" si="6"/>
        <v>0</v>
      </c>
      <c r="V55" s="253">
        <f t="shared" si="6"/>
        <v>0</v>
      </c>
      <c r="W55" s="253">
        <f t="shared" si="6"/>
        <v>0</v>
      </c>
      <c r="X55" s="253">
        <f t="shared" si="6"/>
        <v>77000</v>
      </c>
      <c r="Y55" s="253">
        <f t="shared" si="6"/>
        <v>154000</v>
      </c>
      <c r="Z55" s="253">
        <f t="shared" si="6"/>
        <v>308000</v>
      </c>
      <c r="AA55" s="253">
        <f t="shared" si="6"/>
        <v>77000</v>
      </c>
      <c r="AB55" s="253">
        <f t="shared" si="6"/>
        <v>0</v>
      </c>
      <c r="AC55" s="253">
        <f t="shared" si="6"/>
        <v>0</v>
      </c>
      <c r="AD55" s="260"/>
    </row>
    <row r="56" spans="1:30" ht="13.5">
      <c r="A56" s="246" t="s">
        <v>149</v>
      </c>
      <c r="B56" s="254">
        <v>74000</v>
      </c>
      <c r="C56" s="255" t="s">
        <v>100</v>
      </c>
      <c r="D56" s="256">
        <v>75999</v>
      </c>
      <c r="E56" s="440">
        <v>5</v>
      </c>
      <c r="F56" s="440">
        <v>5</v>
      </c>
      <c r="G56" s="258"/>
      <c r="H56" s="258"/>
      <c r="I56" s="258"/>
      <c r="J56" s="259"/>
      <c r="K56" s="258"/>
      <c r="L56" s="258"/>
      <c r="M56" s="440">
        <v>5</v>
      </c>
      <c r="N56" s="440">
        <v>2</v>
      </c>
      <c r="O56" s="258"/>
      <c r="P56" s="259"/>
      <c r="Q56" s="252">
        <v>75000</v>
      </c>
      <c r="R56" s="253">
        <f t="shared" si="6"/>
        <v>375000</v>
      </c>
      <c r="S56" s="253">
        <f t="shared" si="6"/>
        <v>375000</v>
      </c>
      <c r="T56" s="253">
        <f t="shared" si="6"/>
        <v>0</v>
      </c>
      <c r="U56" s="253">
        <f t="shared" si="6"/>
        <v>0</v>
      </c>
      <c r="V56" s="253">
        <f t="shared" si="6"/>
        <v>0</v>
      </c>
      <c r="W56" s="253">
        <f t="shared" si="6"/>
        <v>0</v>
      </c>
      <c r="X56" s="253">
        <f t="shared" si="6"/>
        <v>0</v>
      </c>
      <c r="Y56" s="253">
        <f t="shared" si="6"/>
        <v>0</v>
      </c>
      <c r="Z56" s="253">
        <f t="shared" si="6"/>
        <v>375000</v>
      </c>
      <c r="AA56" s="253">
        <f t="shared" si="6"/>
        <v>150000</v>
      </c>
      <c r="AB56" s="253">
        <f t="shared" si="6"/>
        <v>0</v>
      </c>
      <c r="AC56" s="253">
        <f t="shared" si="6"/>
        <v>0</v>
      </c>
      <c r="AD56" s="260"/>
    </row>
    <row r="57" spans="1:30" ht="13.5">
      <c r="A57" s="246" t="s">
        <v>150</v>
      </c>
      <c r="B57" s="254">
        <v>72000</v>
      </c>
      <c r="C57" s="255" t="s">
        <v>100</v>
      </c>
      <c r="D57" s="256">
        <v>73999</v>
      </c>
      <c r="E57" s="440">
        <v>3</v>
      </c>
      <c r="F57" s="440">
        <v>11</v>
      </c>
      <c r="G57" s="440">
        <v>1</v>
      </c>
      <c r="H57" s="258"/>
      <c r="I57" s="258"/>
      <c r="J57" s="259"/>
      <c r="K57" s="258"/>
      <c r="L57" s="440">
        <v>1</v>
      </c>
      <c r="M57" s="440">
        <v>1</v>
      </c>
      <c r="N57" s="440">
        <v>2</v>
      </c>
      <c r="O57" s="258"/>
      <c r="P57" s="259"/>
      <c r="Q57" s="252">
        <v>73000</v>
      </c>
      <c r="R57" s="253">
        <f t="shared" si="6"/>
        <v>219000</v>
      </c>
      <c r="S57" s="253">
        <f t="shared" si="6"/>
        <v>803000</v>
      </c>
      <c r="T57" s="253">
        <f t="shared" si="6"/>
        <v>73000</v>
      </c>
      <c r="U57" s="253">
        <f t="shared" si="6"/>
        <v>0</v>
      </c>
      <c r="V57" s="253">
        <f t="shared" si="6"/>
        <v>0</v>
      </c>
      <c r="W57" s="253">
        <f t="shared" si="6"/>
        <v>0</v>
      </c>
      <c r="X57" s="253">
        <f t="shared" si="6"/>
        <v>0</v>
      </c>
      <c r="Y57" s="253">
        <f t="shared" si="6"/>
        <v>73000</v>
      </c>
      <c r="Z57" s="253">
        <f t="shared" si="6"/>
        <v>73000</v>
      </c>
      <c r="AA57" s="253">
        <f t="shared" si="6"/>
        <v>146000</v>
      </c>
      <c r="AB57" s="253">
        <f t="shared" si="6"/>
        <v>0</v>
      </c>
      <c r="AC57" s="253">
        <f t="shared" si="6"/>
        <v>0</v>
      </c>
      <c r="AD57" s="260"/>
    </row>
    <row r="58" spans="1:30" ht="13.5">
      <c r="A58" s="246" t="s">
        <v>151</v>
      </c>
      <c r="B58" s="254">
        <v>70000</v>
      </c>
      <c r="C58" s="255" t="s">
        <v>100</v>
      </c>
      <c r="D58" s="256">
        <v>71999</v>
      </c>
      <c r="E58" s="440">
        <v>2</v>
      </c>
      <c r="F58" s="440">
        <v>6</v>
      </c>
      <c r="G58" s="440">
        <v>2</v>
      </c>
      <c r="H58" s="258"/>
      <c r="I58" s="258"/>
      <c r="J58" s="259"/>
      <c r="K58" s="258"/>
      <c r="L58" s="258"/>
      <c r="M58" s="440">
        <v>1</v>
      </c>
      <c r="N58" s="258"/>
      <c r="O58" s="258"/>
      <c r="P58" s="259"/>
      <c r="Q58" s="252">
        <v>71000</v>
      </c>
      <c r="R58" s="253">
        <f t="shared" si="6"/>
        <v>142000</v>
      </c>
      <c r="S58" s="253">
        <f t="shared" si="6"/>
        <v>426000</v>
      </c>
      <c r="T58" s="253">
        <f t="shared" si="6"/>
        <v>142000</v>
      </c>
      <c r="U58" s="253">
        <f t="shared" si="6"/>
        <v>0</v>
      </c>
      <c r="V58" s="253">
        <f t="shared" si="6"/>
        <v>0</v>
      </c>
      <c r="W58" s="253">
        <f t="shared" si="6"/>
        <v>0</v>
      </c>
      <c r="X58" s="253">
        <f t="shared" si="6"/>
        <v>0</v>
      </c>
      <c r="Y58" s="253">
        <f t="shared" si="6"/>
        <v>0</v>
      </c>
      <c r="Z58" s="253">
        <f t="shared" si="6"/>
        <v>71000</v>
      </c>
      <c r="AA58" s="253">
        <f t="shared" si="6"/>
        <v>0</v>
      </c>
      <c r="AB58" s="253">
        <f t="shared" si="6"/>
        <v>0</v>
      </c>
      <c r="AC58" s="253">
        <f t="shared" si="6"/>
        <v>0</v>
      </c>
      <c r="AD58" s="260"/>
    </row>
    <row r="59" spans="1:30" ht="13.5">
      <c r="A59" s="246" t="s">
        <v>152</v>
      </c>
      <c r="B59" s="254">
        <v>68000</v>
      </c>
      <c r="C59" s="255" t="s">
        <v>100</v>
      </c>
      <c r="D59" s="256">
        <v>69999</v>
      </c>
      <c r="E59" s="440">
        <v>7</v>
      </c>
      <c r="F59" s="440">
        <v>13</v>
      </c>
      <c r="G59" s="440">
        <v>1</v>
      </c>
      <c r="H59" s="258"/>
      <c r="I59" s="258"/>
      <c r="J59" s="259"/>
      <c r="K59" s="258"/>
      <c r="L59" s="258"/>
      <c r="M59" s="440">
        <v>5</v>
      </c>
      <c r="N59" s="258"/>
      <c r="O59" s="258"/>
      <c r="P59" s="259"/>
      <c r="Q59" s="252">
        <v>69000</v>
      </c>
      <c r="R59" s="253">
        <f t="shared" si="6"/>
        <v>483000</v>
      </c>
      <c r="S59" s="253">
        <f t="shared" si="6"/>
        <v>897000</v>
      </c>
      <c r="T59" s="253">
        <f t="shared" si="6"/>
        <v>69000</v>
      </c>
      <c r="U59" s="253">
        <f t="shared" si="6"/>
        <v>0</v>
      </c>
      <c r="V59" s="253">
        <f t="shared" si="6"/>
        <v>0</v>
      </c>
      <c r="W59" s="253">
        <f t="shared" si="6"/>
        <v>0</v>
      </c>
      <c r="X59" s="253">
        <f t="shared" si="6"/>
        <v>0</v>
      </c>
      <c r="Y59" s="253">
        <f t="shared" si="6"/>
        <v>0</v>
      </c>
      <c r="Z59" s="253">
        <f t="shared" si="6"/>
        <v>345000</v>
      </c>
      <c r="AA59" s="253">
        <f t="shared" si="6"/>
        <v>0</v>
      </c>
      <c r="AB59" s="253">
        <f t="shared" si="6"/>
        <v>0</v>
      </c>
      <c r="AC59" s="253">
        <f t="shared" si="6"/>
        <v>0</v>
      </c>
      <c r="AD59" s="260"/>
    </row>
    <row r="60" spans="1:30" ht="13.5">
      <c r="A60" s="246" t="s">
        <v>153</v>
      </c>
      <c r="B60" s="254">
        <v>66000</v>
      </c>
      <c r="C60" s="255" t="s">
        <v>100</v>
      </c>
      <c r="D60" s="256">
        <v>67999</v>
      </c>
      <c r="E60" s="440">
        <v>2</v>
      </c>
      <c r="F60" s="440">
        <v>8</v>
      </c>
      <c r="G60" s="440">
        <v>3</v>
      </c>
      <c r="H60" s="440">
        <v>1</v>
      </c>
      <c r="I60" s="258"/>
      <c r="J60" s="259"/>
      <c r="K60" s="258"/>
      <c r="L60" s="258"/>
      <c r="M60" s="440">
        <v>1</v>
      </c>
      <c r="N60" s="440">
        <v>2</v>
      </c>
      <c r="O60" s="258"/>
      <c r="P60" s="259"/>
      <c r="Q60" s="252">
        <v>67000</v>
      </c>
      <c r="R60" s="253">
        <f t="shared" si="6"/>
        <v>134000</v>
      </c>
      <c r="S60" s="253">
        <f t="shared" si="6"/>
        <v>536000</v>
      </c>
      <c r="T60" s="253">
        <f t="shared" si="6"/>
        <v>201000</v>
      </c>
      <c r="U60" s="253">
        <f t="shared" si="6"/>
        <v>67000</v>
      </c>
      <c r="V60" s="253">
        <f t="shared" si="6"/>
        <v>0</v>
      </c>
      <c r="W60" s="253">
        <f t="shared" si="6"/>
        <v>0</v>
      </c>
      <c r="X60" s="253">
        <f t="shared" si="6"/>
        <v>0</v>
      </c>
      <c r="Y60" s="253">
        <f t="shared" si="6"/>
        <v>0</v>
      </c>
      <c r="Z60" s="253">
        <f t="shared" si="6"/>
        <v>67000</v>
      </c>
      <c r="AA60" s="253">
        <f t="shared" si="6"/>
        <v>134000</v>
      </c>
      <c r="AB60" s="253">
        <f t="shared" si="6"/>
        <v>0</v>
      </c>
      <c r="AC60" s="253">
        <f t="shared" si="6"/>
        <v>0</v>
      </c>
      <c r="AD60" s="260"/>
    </row>
    <row r="61" spans="1:30" ht="13.5">
      <c r="A61" s="246" t="s">
        <v>154</v>
      </c>
      <c r="B61" s="254">
        <v>64000</v>
      </c>
      <c r="C61" s="255" t="s">
        <v>100</v>
      </c>
      <c r="D61" s="256">
        <v>65999</v>
      </c>
      <c r="E61" s="258"/>
      <c r="F61" s="440">
        <v>8</v>
      </c>
      <c r="G61" s="440">
        <v>10</v>
      </c>
      <c r="H61" s="258"/>
      <c r="I61" s="258"/>
      <c r="J61" s="259"/>
      <c r="K61" s="258"/>
      <c r="L61" s="258"/>
      <c r="M61" s="440">
        <v>6</v>
      </c>
      <c r="N61" s="440">
        <v>2</v>
      </c>
      <c r="O61" s="258"/>
      <c r="P61" s="259"/>
      <c r="Q61" s="252">
        <v>65000</v>
      </c>
      <c r="R61" s="253">
        <f t="shared" si="6"/>
        <v>0</v>
      </c>
      <c r="S61" s="253">
        <f t="shared" si="6"/>
        <v>520000</v>
      </c>
      <c r="T61" s="253">
        <f t="shared" si="6"/>
        <v>650000</v>
      </c>
      <c r="U61" s="253">
        <f t="shared" si="6"/>
        <v>0</v>
      </c>
      <c r="V61" s="253">
        <f t="shared" si="6"/>
        <v>0</v>
      </c>
      <c r="W61" s="253">
        <f t="shared" si="6"/>
        <v>0</v>
      </c>
      <c r="X61" s="253">
        <f t="shared" si="6"/>
        <v>0</v>
      </c>
      <c r="Y61" s="253">
        <f t="shared" si="6"/>
        <v>0</v>
      </c>
      <c r="Z61" s="253">
        <f t="shared" si="6"/>
        <v>390000</v>
      </c>
      <c r="AA61" s="253">
        <f t="shared" si="6"/>
        <v>130000</v>
      </c>
      <c r="AB61" s="253">
        <f t="shared" si="6"/>
        <v>0</v>
      </c>
      <c r="AC61" s="253">
        <f t="shared" si="6"/>
        <v>0</v>
      </c>
      <c r="AD61" s="260"/>
    </row>
    <row r="62" spans="1:30" ht="13.5">
      <c r="A62" s="246" t="s">
        <v>155</v>
      </c>
      <c r="B62" s="254">
        <v>62000</v>
      </c>
      <c r="C62" s="255" t="s">
        <v>100</v>
      </c>
      <c r="D62" s="256">
        <v>63999</v>
      </c>
      <c r="E62" s="258"/>
      <c r="F62" s="440">
        <v>5</v>
      </c>
      <c r="G62" s="440">
        <v>12</v>
      </c>
      <c r="H62" s="440">
        <v>4</v>
      </c>
      <c r="I62" s="258"/>
      <c r="J62" s="259"/>
      <c r="K62" s="258"/>
      <c r="L62" s="258"/>
      <c r="M62" s="440">
        <v>3</v>
      </c>
      <c r="N62" s="258"/>
      <c r="O62" s="258"/>
      <c r="P62" s="259"/>
      <c r="Q62" s="252">
        <v>63000</v>
      </c>
      <c r="R62" s="253">
        <f t="shared" si="6"/>
        <v>0</v>
      </c>
      <c r="S62" s="253">
        <f t="shared" si="6"/>
        <v>315000</v>
      </c>
      <c r="T62" s="253">
        <f t="shared" si="6"/>
        <v>756000</v>
      </c>
      <c r="U62" s="253">
        <f t="shared" si="6"/>
        <v>252000</v>
      </c>
      <c r="V62" s="253">
        <f t="shared" si="6"/>
        <v>0</v>
      </c>
      <c r="W62" s="253">
        <f t="shared" si="6"/>
        <v>0</v>
      </c>
      <c r="X62" s="253">
        <f t="shared" si="6"/>
        <v>0</v>
      </c>
      <c r="Y62" s="253">
        <f t="shared" si="6"/>
        <v>0</v>
      </c>
      <c r="Z62" s="253">
        <f t="shared" si="6"/>
        <v>189000</v>
      </c>
      <c r="AA62" s="253">
        <f t="shared" si="6"/>
        <v>0</v>
      </c>
      <c r="AB62" s="253">
        <f t="shared" si="6"/>
        <v>0</v>
      </c>
      <c r="AC62" s="253">
        <f t="shared" si="6"/>
        <v>0</v>
      </c>
      <c r="AD62" s="260"/>
    </row>
    <row r="63" spans="1:30" ht="13.5">
      <c r="A63" s="246" t="s">
        <v>156</v>
      </c>
      <c r="B63" s="254">
        <v>60000</v>
      </c>
      <c r="C63" s="255" t="s">
        <v>100</v>
      </c>
      <c r="D63" s="256">
        <v>61999</v>
      </c>
      <c r="E63" s="258"/>
      <c r="F63" s="440">
        <v>10</v>
      </c>
      <c r="G63" s="440">
        <v>10</v>
      </c>
      <c r="H63" s="440">
        <v>4</v>
      </c>
      <c r="I63" s="258"/>
      <c r="J63" s="259"/>
      <c r="K63" s="258"/>
      <c r="L63" s="258"/>
      <c r="M63" s="440">
        <v>2</v>
      </c>
      <c r="N63" s="440">
        <v>1</v>
      </c>
      <c r="O63" s="258"/>
      <c r="P63" s="259"/>
      <c r="Q63" s="252">
        <v>61000</v>
      </c>
      <c r="R63" s="253">
        <f t="shared" si="6"/>
        <v>0</v>
      </c>
      <c r="S63" s="253">
        <f t="shared" si="6"/>
        <v>610000</v>
      </c>
      <c r="T63" s="253">
        <f t="shared" si="6"/>
        <v>610000</v>
      </c>
      <c r="U63" s="253">
        <f t="shared" si="6"/>
        <v>244000</v>
      </c>
      <c r="V63" s="253">
        <f t="shared" si="6"/>
        <v>0</v>
      </c>
      <c r="W63" s="253">
        <f t="shared" si="6"/>
        <v>0</v>
      </c>
      <c r="X63" s="253">
        <f t="shared" si="6"/>
        <v>0</v>
      </c>
      <c r="Y63" s="253">
        <f t="shared" si="6"/>
        <v>0</v>
      </c>
      <c r="Z63" s="253">
        <f t="shared" si="6"/>
        <v>122000</v>
      </c>
      <c r="AA63" s="253">
        <f t="shared" si="6"/>
        <v>61000</v>
      </c>
      <c r="AB63" s="253">
        <f t="shared" si="6"/>
        <v>0</v>
      </c>
      <c r="AC63" s="253">
        <f t="shared" si="6"/>
        <v>0</v>
      </c>
      <c r="AD63" s="260"/>
    </row>
    <row r="64" spans="1:30" ht="13.5">
      <c r="A64" s="246" t="s">
        <v>157</v>
      </c>
      <c r="B64" s="254">
        <v>58000</v>
      </c>
      <c r="C64" s="255" t="s">
        <v>100</v>
      </c>
      <c r="D64" s="256">
        <v>59999</v>
      </c>
      <c r="E64" s="440">
        <v>1</v>
      </c>
      <c r="F64" s="440">
        <v>4</v>
      </c>
      <c r="G64" s="440">
        <v>6</v>
      </c>
      <c r="H64" s="440">
        <v>1</v>
      </c>
      <c r="I64" s="258"/>
      <c r="J64" s="259"/>
      <c r="K64" s="258"/>
      <c r="L64" s="258"/>
      <c r="M64" s="258"/>
      <c r="N64" s="258"/>
      <c r="O64" s="258"/>
      <c r="P64" s="259"/>
      <c r="Q64" s="252">
        <v>59000</v>
      </c>
      <c r="R64" s="253">
        <f t="shared" si="6"/>
        <v>59000</v>
      </c>
      <c r="S64" s="253">
        <f t="shared" si="6"/>
        <v>236000</v>
      </c>
      <c r="T64" s="253">
        <f t="shared" si="6"/>
        <v>354000</v>
      </c>
      <c r="U64" s="253">
        <f t="shared" si="6"/>
        <v>59000</v>
      </c>
      <c r="V64" s="253">
        <f t="shared" si="6"/>
        <v>0</v>
      </c>
      <c r="W64" s="253">
        <f t="shared" si="6"/>
        <v>0</v>
      </c>
      <c r="X64" s="253">
        <f t="shared" si="6"/>
        <v>0</v>
      </c>
      <c r="Y64" s="253">
        <f t="shared" si="6"/>
        <v>0</v>
      </c>
      <c r="Z64" s="253">
        <f t="shared" si="6"/>
        <v>0</v>
      </c>
      <c r="AA64" s="253">
        <f t="shared" si="6"/>
        <v>0</v>
      </c>
      <c r="AB64" s="253">
        <f t="shared" si="6"/>
        <v>0</v>
      </c>
      <c r="AC64" s="253">
        <f t="shared" si="6"/>
        <v>0</v>
      </c>
      <c r="AD64" s="260"/>
    </row>
    <row r="65" spans="1:30" ht="13.5">
      <c r="A65" s="246" t="s">
        <v>158</v>
      </c>
      <c r="B65" s="254">
        <v>56000</v>
      </c>
      <c r="C65" s="255" t="s">
        <v>100</v>
      </c>
      <c r="D65" s="256">
        <v>57999</v>
      </c>
      <c r="E65" s="258"/>
      <c r="F65" s="440">
        <v>5</v>
      </c>
      <c r="G65" s="440">
        <v>5</v>
      </c>
      <c r="H65" s="258"/>
      <c r="I65" s="258"/>
      <c r="J65" s="259"/>
      <c r="K65" s="258"/>
      <c r="L65" s="258"/>
      <c r="M65" s="440">
        <v>1</v>
      </c>
      <c r="N65" s="258"/>
      <c r="O65" s="258"/>
      <c r="P65" s="259"/>
      <c r="Q65" s="252">
        <v>57000</v>
      </c>
      <c r="R65" s="253">
        <f t="shared" si="6"/>
        <v>0</v>
      </c>
      <c r="S65" s="253">
        <f t="shared" si="6"/>
        <v>285000</v>
      </c>
      <c r="T65" s="253">
        <f t="shared" si="6"/>
        <v>285000</v>
      </c>
      <c r="U65" s="253">
        <f t="shared" si="6"/>
        <v>0</v>
      </c>
      <c r="V65" s="253">
        <f t="shared" si="6"/>
        <v>0</v>
      </c>
      <c r="W65" s="253">
        <f t="shared" si="6"/>
        <v>0</v>
      </c>
      <c r="X65" s="253">
        <f t="shared" si="6"/>
        <v>0</v>
      </c>
      <c r="Y65" s="253">
        <f t="shared" si="6"/>
        <v>0</v>
      </c>
      <c r="Z65" s="253">
        <f t="shared" si="6"/>
        <v>57000</v>
      </c>
      <c r="AA65" s="253">
        <f t="shared" si="6"/>
        <v>0</v>
      </c>
      <c r="AB65" s="253">
        <f t="shared" si="6"/>
        <v>0</v>
      </c>
      <c r="AC65" s="253">
        <f t="shared" si="6"/>
        <v>0</v>
      </c>
      <c r="AD65" s="260"/>
    </row>
    <row r="66" spans="1:30" ht="13.5">
      <c r="A66" s="246" t="s">
        <v>159</v>
      </c>
      <c r="B66" s="254">
        <v>54000</v>
      </c>
      <c r="C66" s="255" t="s">
        <v>100</v>
      </c>
      <c r="D66" s="256">
        <v>55999</v>
      </c>
      <c r="E66" s="258"/>
      <c r="F66" s="440">
        <v>2</v>
      </c>
      <c r="G66" s="440">
        <v>17</v>
      </c>
      <c r="H66" s="440">
        <v>3</v>
      </c>
      <c r="I66" s="258"/>
      <c r="J66" s="259"/>
      <c r="K66" s="258"/>
      <c r="L66" s="258"/>
      <c r="M66" s="258"/>
      <c r="N66" s="440">
        <v>1</v>
      </c>
      <c r="O66" s="258"/>
      <c r="P66" s="259"/>
      <c r="Q66" s="252">
        <v>55000</v>
      </c>
      <c r="R66" s="253">
        <f t="shared" si="6"/>
        <v>0</v>
      </c>
      <c r="S66" s="253">
        <f t="shared" si="6"/>
        <v>110000</v>
      </c>
      <c r="T66" s="253">
        <f t="shared" si="6"/>
        <v>935000</v>
      </c>
      <c r="U66" s="253">
        <f t="shared" si="6"/>
        <v>165000</v>
      </c>
      <c r="V66" s="253">
        <f t="shared" si="6"/>
        <v>0</v>
      </c>
      <c r="W66" s="253">
        <f t="shared" si="6"/>
        <v>0</v>
      </c>
      <c r="X66" s="253">
        <f t="shared" si="6"/>
        <v>0</v>
      </c>
      <c r="Y66" s="253">
        <f t="shared" si="6"/>
        <v>0</v>
      </c>
      <c r="Z66" s="253">
        <f t="shared" si="6"/>
        <v>0</v>
      </c>
      <c r="AA66" s="253">
        <f t="shared" si="6"/>
        <v>55000</v>
      </c>
      <c r="AB66" s="253">
        <f t="shared" si="6"/>
        <v>0</v>
      </c>
      <c r="AC66" s="253">
        <f t="shared" si="6"/>
        <v>0</v>
      </c>
      <c r="AD66" s="260"/>
    </row>
    <row r="67" spans="1:30" ht="13.5">
      <c r="A67" s="246" t="s">
        <v>160</v>
      </c>
      <c r="B67" s="254">
        <v>52000</v>
      </c>
      <c r="C67" s="255" t="s">
        <v>100</v>
      </c>
      <c r="D67" s="256">
        <v>53999</v>
      </c>
      <c r="E67" s="258"/>
      <c r="F67" s="440">
        <v>1</v>
      </c>
      <c r="G67" s="440">
        <v>15</v>
      </c>
      <c r="H67" s="440">
        <v>1</v>
      </c>
      <c r="I67" s="258"/>
      <c r="J67" s="259"/>
      <c r="K67" s="258"/>
      <c r="L67" s="258"/>
      <c r="M67" s="258"/>
      <c r="N67" s="440">
        <v>2</v>
      </c>
      <c r="O67" s="258"/>
      <c r="P67" s="259"/>
      <c r="Q67" s="252">
        <v>53000</v>
      </c>
      <c r="R67" s="253">
        <f t="shared" si="6"/>
        <v>0</v>
      </c>
      <c r="S67" s="253">
        <f t="shared" si="6"/>
        <v>53000</v>
      </c>
      <c r="T67" s="253">
        <f t="shared" si="6"/>
        <v>795000</v>
      </c>
      <c r="U67" s="253">
        <f t="shared" si="6"/>
        <v>53000</v>
      </c>
      <c r="V67" s="253">
        <f t="shared" si="6"/>
        <v>0</v>
      </c>
      <c r="W67" s="253">
        <f t="shared" si="6"/>
        <v>0</v>
      </c>
      <c r="X67" s="253">
        <f t="shared" si="6"/>
        <v>0</v>
      </c>
      <c r="Y67" s="253">
        <f t="shared" si="6"/>
        <v>0</v>
      </c>
      <c r="Z67" s="253">
        <f t="shared" si="6"/>
        <v>0</v>
      </c>
      <c r="AA67" s="253">
        <f t="shared" si="6"/>
        <v>106000</v>
      </c>
      <c r="AB67" s="253">
        <f t="shared" si="6"/>
        <v>0</v>
      </c>
      <c r="AC67" s="253">
        <f t="shared" si="6"/>
        <v>0</v>
      </c>
      <c r="AD67" s="260"/>
    </row>
    <row r="68" spans="1:30" ht="13.5">
      <c r="A68" s="246" t="s">
        <v>161</v>
      </c>
      <c r="B68" s="254">
        <v>50000</v>
      </c>
      <c r="C68" s="255" t="s">
        <v>100</v>
      </c>
      <c r="D68" s="256">
        <v>51999</v>
      </c>
      <c r="E68" s="258"/>
      <c r="F68" s="258"/>
      <c r="G68" s="440">
        <v>3</v>
      </c>
      <c r="H68" s="440">
        <v>1</v>
      </c>
      <c r="I68" s="258"/>
      <c r="J68" s="259"/>
      <c r="K68" s="258"/>
      <c r="L68" s="258"/>
      <c r="M68" s="258"/>
      <c r="N68" s="440">
        <v>3</v>
      </c>
      <c r="O68" s="258"/>
      <c r="P68" s="259"/>
      <c r="Q68" s="252">
        <v>51000</v>
      </c>
      <c r="R68" s="253">
        <f aca="true" t="shared" si="7" ref="R68:AC79">E68*$Q68</f>
        <v>0</v>
      </c>
      <c r="S68" s="253">
        <f t="shared" si="7"/>
        <v>0</v>
      </c>
      <c r="T68" s="253">
        <f t="shared" si="7"/>
        <v>153000</v>
      </c>
      <c r="U68" s="253">
        <f t="shared" si="7"/>
        <v>51000</v>
      </c>
      <c r="V68" s="253">
        <f t="shared" si="7"/>
        <v>0</v>
      </c>
      <c r="W68" s="253">
        <f t="shared" si="7"/>
        <v>0</v>
      </c>
      <c r="X68" s="253">
        <f t="shared" si="7"/>
        <v>0</v>
      </c>
      <c r="Y68" s="253">
        <f t="shared" si="7"/>
        <v>0</v>
      </c>
      <c r="Z68" s="253">
        <f t="shared" si="7"/>
        <v>0</v>
      </c>
      <c r="AA68" s="253">
        <f t="shared" si="7"/>
        <v>153000</v>
      </c>
      <c r="AB68" s="253">
        <f t="shared" si="7"/>
        <v>0</v>
      </c>
      <c r="AC68" s="253">
        <f t="shared" si="7"/>
        <v>0</v>
      </c>
      <c r="AD68" s="260"/>
    </row>
    <row r="69" spans="1:30" ht="13.5">
      <c r="A69" s="246" t="s">
        <v>162</v>
      </c>
      <c r="B69" s="254">
        <v>48000</v>
      </c>
      <c r="C69" s="255" t="s">
        <v>100</v>
      </c>
      <c r="D69" s="256">
        <v>49999</v>
      </c>
      <c r="E69" s="258"/>
      <c r="F69" s="258"/>
      <c r="G69" s="440">
        <v>5</v>
      </c>
      <c r="H69" s="440">
        <v>10</v>
      </c>
      <c r="I69" s="258"/>
      <c r="J69" s="259"/>
      <c r="K69" s="258"/>
      <c r="L69" s="258"/>
      <c r="M69" s="258"/>
      <c r="N69" s="258"/>
      <c r="O69" s="258"/>
      <c r="P69" s="259"/>
      <c r="Q69" s="252">
        <v>49000</v>
      </c>
      <c r="R69" s="253">
        <f t="shared" si="7"/>
        <v>0</v>
      </c>
      <c r="S69" s="253">
        <f t="shared" si="7"/>
        <v>0</v>
      </c>
      <c r="T69" s="253">
        <f t="shared" si="7"/>
        <v>245000</v>
      </c>
      <c r="U69" s="253">
        <f t="shared" si="7"/>
        <v>490000</v>
      </c>
      <c r="V69" s="253">
        <f t="shared" si="7"/>
        <v>0</v>
      </c>
      <c r="W69" s="253">
        <f t="shared" si="7"/>
        <v>0</v>
      </c>
      <c r="X69" s="253">
        <f t="shared" si="7"/>
        <v>0</v>
      </c>
      <c r="Y69" s="253">
        <f t="shared" si="7"/>
        <v>0</v>
      </c>
      <c r="Z69" s="253">
        <f t="shared" si="7"/>
        <v>0</v>
      </c>
      <c r="AA69" s="253">
        <f t="shared" si="7"/>
        <v>0</v>
      </c>
      <c r="AB69" s="253">
        <f t="shared" si="7"/>
        <v>0</v>
      </c>
      <c r="AC69" s="253">
        <f t="shared" si="7"/>
        <v>0</v>
      </c>
      <c r="AD69" s="260"/>
    </row>
    <row r="70" spans="1:30" ht="13.5">
      <c r="A70" s="246" t="s">
        <v>163</v>
      </c>
      <c r="B70" s="254">
        <v>46000</v>
      </c>
      <c r="C70" s="255" t="s">
        <v>100</v>
      </c>
      <c r="D70" s="256">
        <v>47999</v>
      </c>
      <c r="E70" s="258"/>
      <c r="F70" s="258"/>
      <c r="G70" s="258"/>
      <c r="H70" s="440">
        <v>7</v>
      </c>
      <c r="I70" s="258"/>
      <c r="J70" s="259"/>
      <c r="K70" s="258"/>
      <c r="L70" s="440">
        <v>1</v>
      </c>
      <c r="M70" s="258"/>
      <c r="N70" s="258"/>
      <c r="O70" s="258"/>
      <c r="P70" s="259"/>
      <c r="Q70" s="252">
        <v>47000</v>
      </c>
      <c r="R70" s="253">
        <f t="shared" si="7"/>
        <v>0</v>
      </c>
      <c r="S70" s="253">
        <f t="shared" si="7"/>
        <v>0</v>
      </c>
      <c r="T70" s="253">
        <f t="shared" si="7"/>
        <v>0</v>
      </c>
      <c r="U70" s="253">
        <f t="shared" si="7"/>
        <v>329000</v>
      </c>
      <c r="V70" s="253">
        <f t="shared" si="7"/>
        <v>0</v>
      </c>
      <c r="W70" s="253">
        <f t="shared" si="7"/>
        <v>0</v>
      </c>
      <c r="X70" s="253">
        <f t="shared" si="7"/>
        <v>0</v>
      </c>
      <c r="Y70" s="253">
        <f t="shared" si="7"/>
        <v>47000</v>
      </c>
      <c r="Z70" s="253">
        <f t="shared" si="7"/>
        <v>0</v>
      </c>
      <c r="AA70" s="253">
        <f t="shared" si="7"/>
        <v>0</v>
      </c>
      <c r="AB70" s="253">
        <f t="shared" si="7"/>
        <v>0</v>
      </c>
      <c r="AC70" s="253">
        <f t="shared" si="7"/>
        <v>0</v>
      </c>
      <c r="AD70" s="260"/>
    </row>
    <row r="71" spans="1:30" ht="13.5">
      <c r="A71" s="246" t="s">
        <v>164</v>
      </c>
      <c r="B71" s="254">
        <v>44000</v>
      </c>
      <c r="C71" s="255" t="s">
        <v>100</v>
      </c>
      <c r="D71" s="256">
        <v>45999</v>
      </c>
      <c r="E71" s="258"/>
      <c r="F71" s="258"/>
      <c r="G71" s="440">
        <v>1</v>
      </c>
      <c r="H71" s="440">
        <v>2</v>
      </c>
      <c r="I71" s="258"/>
      <c r="J71" s="259"/>
      <c r="K71" s="258"/>
      <c r="L71" s="258"/>
      <c r="M71" s="258"/>
      <c r="N71" s="258"/>
      <c r="O71" s="258"/>
      <c r="P71" s="259"/>
      <c r="Q71" s="252">
        <v>45000</v>
      </c>
      <c r="R71" s="253">
        <f t="shared" si="7"/>
        <v>0</v>
      </c>
      <c r="S71" s="253">
        <f t="shared" si="7"/>
        <v>0</v>
      </c>
      <c r="T71" s="253">
        <f t="shared" si="7"/>
        <v>45000</v>
      </c>
      <c r="U71" s="253">
        <f t="shared" si="7"/>
        <v>90000</v>
      </c>
      <c r="V71" s="253">
        <f t="shared" si="7"/>
        <v>0</v>
      </c>
      <c r="W71" s="253">
        <f t="shared" si="7"/>
        <v>0</v>
      </c>
      <c r="X71" s="253">
        <f t="shared" si="7"/>
        <v>0</v>
      </c>
      <c r="Y71" s="253">
        <f t="shared" si="7"/>
        <v>0</v>
      </c>
      <c r="Z71" s="253">
        <f t="shared" si="7"/>
        <v>0</v>
      </c>
      <c r="AA71" s="253">
        <f t="shared" si="7"/>
        <v>0</v>
      </c>
      <c r="AB71" s="253">
        <f t="shared" si="7"/>
        <v>0</v>
      </c>
      <c r="AC71" s="253">
        <f t="shared" si="7"/>
        <v>0</v>
      </c>
      <c r="AD71" s="260"/>
    </row>
    <row r="72" spans="1:30" ht="13.5">
      <c r="A72" s="246" t="s">
        <v>165</v>
      </c>
      <c r="B72" s="254">
        <v>42000</v>
      </c>
      <c r="C72" s="255" t="s">
        <v>100</v>
      </c>
      <c r="D72" s="256">
        <v>43999</v>
      </c>
      <c r="E72" s="258"/>
      <c r="F72" s="258"/>
      <c r="G72" s="258"/>
      <c r="H72" s="258"/>
      <c r="I72" s="258"/>
      <c r="J72" s="259"/>
      <c r="K72" s="258"/>
      <c r="L72" s="258"/>
      <c r="M72" s="258"/>
      <c r="N72" s="258"/>
      <c r="O72" s="258"/>
      <c r="P72" s="259"/>
      <c r="Q72" s="252">
        <v>43000</v>
      </c>
      <c r="R72" s="253">
        <f t="shared" si="7"/>
        <v>0</v>
      </c>
      <c r="S72" s="253">
        <f t="shared" si="7"/>
        <v>0</v>
      </c>
      <c r="T72" s="253">
        <f t="shared" si="7"/>
        <v>0</v>
      </c>
      <c r="U72" s="253">
        <f t="shared" si="7"/>
        <v>0</v>
      </c>
      <c r="V72" s="253">
        <f t="shared" si="7"/>
        <v>0</v>
      </c>
      <c r="W72" s="253">
        <f t="shared" si="7"/>
        <v>0</v>
      </c>
      <c r="X72" s="253">
        <f t="shared" si="7"/>
        <v>0</v>
      </c>
      <c r="Y72" s="253">
        <f t="shared" si="7"/>
        <v>0</v>
      </c>
      <c r="Z72" s="253">
        <f t="shared" si="7"/>
        <v>0</v>
      </c>
      <c r="AA72" s="253">
        <f t="shared" si="7"/>
        <v>0</v>
      </c>
      <c r="AB72" s="253">
        <f t="shared" si="7"/>
        <v>0</v>
      </c>
      <c r="AC72" s="253">
        <f t="shared" si="7"/>
        <v>0</v>
      </c>
      <c r="AD72" s="260"/>
    </row>
    <row r="73" spans="1:30" ht="13.5">
      <c r="A73" s="246" t="s">
        <v>166</v>
      </c>
      <c r="B73" s="254">
        <v>40000</v>
      </c>
      <c r="C73" s="255" t="s">
        <v>100</v>
      </c>
      <c r="D73" s="256">
        <v>41999</v>
      </c>
      <c r="E73" s="258"/>
      <c r="F73" s="258"/>
      <c r="G73" s="258"/>
      <c r="H73" s="440">
        <v>2</v>
      </c>
      <c r="I73" s="258"/>
      <c r="J73" s="259"/>
      <c r="K73" s="258"/>
      <c r="L73" s="258"/>
      <c r="M73" s="258"/>
      <c r="N73" s="258"/>
      <c r="O73" s="258"/>
      <c r="P73" s="259"/>
      <c r="Q73" s="252">
        <v>41000</v>
      </c>
      <c r="R73" s="253">
        <f t="shared" si="7"/>
        <v>0</v>
      </c>
      <c r="S73" s="253">
        <f t="shared" si="7"/>
        <v>0</v>
      </c>
      <c r="T73" s="253">
        <f t="shared" si="7"/>
        <v>0</v>
      </c>
      <c r="U73" s="253">
        <f t="shared" si="7"/>
        <v>82000</v>
      </c>
      <c r="V73" s="253">
        <f t="shared" si="7"/>
        <v>0</v>
      </c>
      <c r="W73" s="253">
        <f t="shared" si="7"/>
        <v>0</v>
      </c>
      <c r="X73" s="253">
        <f t="shared" si="7"/>
        <v>0</v>
      </c>
      <c r="Y73" s="253">
        <f t="shared" si="7"/>
        <v>0</v>
      </c>
      <c r="Z73" s="253">
        <f t="shared" si="7"/>
        <v>0</v>
      </c>
      <c r="AA73" s="253">
        <f t="shared" si="7"/>
        <v>0</v>
      </c>
      <c r="AB73" s="253">
        <f t="shared" si="7"/>
        <v>0</v>
      </c>
      <c r="AC73" s="253">
        <f t="shared" si="7"/>
        <v>0</v>
      </c>
      <c r="AD73" s="260"/>
    </row>
    <row r="74" spans="1:30" ht="13.5">
      <c r="A74" s="246" t="s">
        <v>167</v>
      </c>
      <c r="B74" s="254">
        <v>38000</v>
      </c>
      <c r="C74" s="255" t="s">
        <v>100</v>
      </c>
      <c r="D74" s="256">
        <v>39999</v>
      </c>
      <c r="E74" s="258"/>
      <c r="F74" s="258"/>
      <c r="G74" s="258"/>
      <c r="H74" s="258"/>
      <c r="I74" s="258"/>
      <c r="J74" s="259"/>
      <c r="K74" s="258"/>
      <c r="L74" s="258"/>
      <c r="M74" s="258"/>
      <c r="N74" s="258"/>
      <c r="O74" s="258"/>
      <c r="P74" s="259"/>
      <c r="Q74" s="252">
        <v>39000</v>
      </c>
      <c r="R74" s="253">
        <f t="shared" si="7"/>
        <v>0</v>
      </c>
      <c r="S74" s="253">
        <f t="shared" si="7"/>
        <v>0</v>
      </c>
      <c r="T74" s="253">
        <f t="shared" si="7"/>
        <v>0</v>
      </c>
      <c r="U74" s="253">
        <f t="shared" si="7"/>
        <v>0</v>
      </c>
      <c r="V74" s="253">
        <f t="shared" si="7"/>
        <v>0</v>
      </c>
      <c r="W74" s="253">
        <f t="shared" si="7"/>
        <v>0</v>
      </c>
      <c r="X74" s="253">
        <f t="shared" si="7"/>
        <v>0</v>
      </c>
      <c r="Y74" s="253">
        <f t="shared" si="7"/>
        <v>0</v>
      </c>
      <c r="Z74" s="253">
        <f t="shared" si="7"/>
        <v>0</v>
      </c>
      <c r="AA74" s="253">
        <f t="shared" si="7"/>
        <v>0</v>
      </c>
      <c r="AB74" s="253">
        <f t="shared" si="7"/>
        <v>0</v>
      </c>
      <c r="AC74" s="253">
        <f t="shared" si="7"/>
        <v>0</v>
      </c>
      <c r="AD74" s="260"/>
    </row>
    <row r="75" spans="1:30" ht="13.5">
      <c r="A75" s="246" t="s">
        <v>168</v>
      </c>
      <c r="B75" s="254">
        <v>36000</v>
      </c>
      <c r="C75" s="255" t="s">
        <v>100</v>
      </c>
      <c r="D75" s="256">
        <v>37999</v>
      </c>
      <c r="E75" s="258"/>
      <c r="F75" s="258"/>
      <c r="G75" s="258"/>
      <c r="H75" s="258"/>
      <c r="I75" s="258"/>
      <c r="J75" s="259"/>
      <c r="K75" s="258"/>
      <c r="L75" s="258"/>
      <c r="M75" s="258"/>
      <c r="N75" s="258"/>
      <c r="O75" s="258"/>
      <c r="P75" s="259"/>
      <c r="Q75" s="252">
        <v>37000</v>
      </c>
      <c r="R75" s="253">
        <f t="shared" si="7"/>
        <v>0</v>
      </c>
      <c r="S75" s="253">
        <f t="shared" si="7"/>
        <v>0</v>
      </c>
      <c r="T75" s="253">
        <f t="shared" si="7"/>
        <v>0</v>
      </c>
      <c r="U75" s="253">
        <f t="shared" si="7"/>
        <v>0</v>
      </c>
      <c r="V75" s="253">
        <f t="shared" si="7"/>
        <v>0</v>
      </c>
      <c r="W75" s="253">
        <f t="shared" si="7"/>
        <v>0</v>
      </c>
      <c r="X75" s="253">
        <f t="shared" si="7"/>
        <v>0</v>
      </c>
      <c r="Y75" s="253">
        <f t="shared" si="7"/>
        <v>0</v>
      </c>
      <c r="Z75" s="253">
        <f t="shared" si="7"/>
        <v>0</v>
      </c>
      <c r="AA75" s="253">
        <f t="shared" si="7"/>
        <v>0</v>
      </c>
      <c r="AB75" s="253">
        <f t="shared" si="7"/>
        <v>0</v>
      </c>
      <c r="AC75" s="253">
        <f t="shared" si="7"/>
        <v>0</v>
      </c>
      <c r="AD75" s="260"/>
    </row>
    <row r="76" spans="1:30" ht="13.5">
      <c r="A76" s="246" t="s">
        <v>169</v>
      </c>
      <c r="B76" s="254">
        <v>34000</v>
      </c>
      <c r="C76" s="255" t="s">
        <v>100</v>
      </c>
      <c r="D76" s="256">
        <v>35999</v>
      </c>
      <c r="E76" s="440">
        <v>1</v>
      </c>
      <c r="F76" s="258"/>
      <c r="G76" s="258"/>
      <c r="H76" s="258"/>
      <c r="I76" s="258"/>
      <c r="J76" s="259"/>
      <c r="K76" s="258"/>
      <c r="L76" s="258"/>
      <c r="M76" s="258"/>
      <c r="N76" s="258"/>
      <c r="O76" s="258"/>
      <c r="P76" s="259"/>
      <c r="Q76" s="252">
        <v>35000</v>
      </c>
      <c r="R76" s="253">
        <f t="shared" si="7"/>
        <v>35000</v>
      </c>
      <c r="S76" s="253">
        <f t="shared" si="7"/>
        <v>0</v>
      </c>
      <c r="T76" s="253">
        <f t="shared" si="7"/>
        <v>0</v>
      </c>
      <c r="U76" s="253">
        <f t="shared" si="7"/>
        <v>0</v>
      </c>
      <c r="V76" s="253">
        <f t="shared" si="7"/>
        <v>0</v>
      </c>
      <c r="W76" s="253">
        <f t="shared" si="7"/>
        <v>0</v>
      </c>
      <c r="X76" s="253">
        <f t="shared" si="7"/>
        <v>0</v>
      </c>
      <c r="Y76" s="253">
        <f t="shared" si="7"/>
        <v>0</v>
      </c>
      <c r="Z76" s="253">
        <f t="shared" si="7"/>
        <v>0</v>
      </c>
      <c r="AA76" s="253">
        <f t="shared" si="7"/>
        <v>0</v>
      </c>
      <c r="AB76" s="253">
        <f t="shared" si="7"/>
        <v>0</v>
      </c>
      <c r="AC76" s="253">
        <f t="shared" si="7"/>
        <v>0</v>
      </c>
      <c r="AD76" s="260"/>
    </row>
    <row r="77" spans="1:30" ht="13.5">
      <c r="A77" s="246" t="s">
        <v>170</v>
      </c>
      <c r="B77" s="254">
        <v>32000</v>
      </c>
      <c r="C77" s="255" t="s">
        <v>100</v>
      </c>
      <c r="D77" s="256">
        <v>33999</v>
      </c>
      <c r="E77" s="258"/>
      <c r="F77" s="258"/>
      <c r="G77" s="258"/>
      <c r="H77" s="258"/>
      <c r="I77" s="258"/>
      <c r="J77" s="259"/>
      <c r="K77" s="258"/>
      <c r="L77" s="258"/>
      <c r="M77" s="258"/>
      <c r="N77" s="258"/>
      <c r="O77" s="258"/>
      <c r="P77" s="259"/>
      <c r="Q77" s="252">
        <v>33000</v>
      </c>
      <c r="R77" s="253">
        <f t="shared" si="7"/>
        <v>0</v>
      </c>
      <c r="S77" s="253">
        <f t="shared" si="7"/>
        <v>0</v>
      </c>
      <c r="T77" s="253">
        <f t="shared" si="7"/>
        <v>0</v>
      </c>
      <c r="U77" s="253">
        <f t="shared" si="7"/>
        <v>0</v>
      </c>
      <c r="V77" s="253">
        <f t="shared" si="7"/>
        <v>0</v>
      </c>
      <c r="W77" s="253">
        <f t="shared" si="7"/>
        <v>0</v>
      </c>
      <c r="X77" s="253">
        <f t="shared" si="7"/>
        <v>0</v>
      </c>
      <c r="Y77" s="253">
        <f t="shared" si="7"/>
        <v>0</v>
      </c>
      <c r="Z77" s="253">
        <f t="shared" si="7"/>
        <v>0</v>
      </c>
      <c r="AA77" s="253">
        <f t="shared" si="7"/>
        <v>0</v>
      </c>
      <c r="AB77" s="253">
        <f t="shared" si="7"/>
        <v>0</v>
      </c>
      <c r="AC77" s="253">
        <f t="shared" si="7"/>
        <v>0</v>
      </c>
      <c r="AD77" s="260"/>
    </row>
    <row r="78" spans="1:30" ht="13.5">
      <c r="A78" s="246" t="s">
        <v>171</v>
      </c>
      <c r="B78" s="254">
        <v>30000</v>
      </c>
      <c r="C78" s="255" t="s">
        <v>100</v>
      </c>
      <c r="D78" s="256">
        <v>31999</v>
      </c>
      <c r="E78" s="258"/>
      <c r="F78" s="258"/>
      <c r="G78" s="258"/>
      <c r="H78" s="258"/>
      <c r="I78" s="258"/>
      <c r="J78" s="259"/>
      <c r="K78" s="258"/>
      <c r="L78" s="258"/>
      <c r="M78" s="258"/>
      <c r="N78" s="258"/>
      <c r="O78" s="258"/>
      <c r="P78" s="259"/>
      <c r="Q78" s="252">
        <v>31000</v>
      </c>
      <c r="R78" s="253">
        <f t="shared" si="7"/>
        <v>0</v>
      </c>
      <c r="S78" s="253">
        <f t="shared" si="7"/>
        <v>0</v>
      </c>
      <c r="T78" s="253">
        <f t="shared" si="7"/>
        <v>0</v>
      </c>
      <c r="U78" s="253">
        <f t="shared" si="7"/>
        <v>0</v>
      </c>
      <c r="V78" s="253">
        <f t="shared" si="7"/>
        <v>0</v>
      </c>
      <c r="W78" s="253">
        <f t="shared" si="7"/>
        <v>0</v>
      </c>
      <c r="X78" s="253">
        <f t="shared" si="7"/>
        <v>0</v>
      </c>
      <c r="Y78" s="253">
        <f t="shared" si="7"/>
        <v>0</v>
      </c>
      <c r="Z78" s="253">
        <f t="shared" si="7"/>
        <v>0</v>
      </c>
      <c r="AA78" s="253">
        <f t="shared" si="7"/>
        <v>0</v>
      </c>
      <c r="AB78" s="253">
        <f t="shared" si="7"/>
        <v>0</v>
      </c>
      <c r="AC78" s="253">
        <f t="shared" si="7"/>
        <v>0</v>
      </c>
      <c r="AD78" s="260"/>
    </row>
    <row r="79" spans="1:29" ht="14.25" thickBot="1">
      <c r="A79" s="268" t="s">
        <v>172</v>
      </c>
      <c r="B79" s="269" t="s">
        <v>173</v>
      </c>
      <c r="C79" s="269"/>
      <c r="D79" s="270"/>
      <c r="E79" s="258"/>
      <c r="F79" s="257"/>
      <c r="G79" s="258"/>
      <c r="H79" s="440">
        <v>1</v>
      </c>
      <c r="I79" s="258"/>
      <c r="J79" s="259"/>
      <c r="K79" s="258"/>
      <c r="L79" s="258"/>
      <c r="M79" s="258"/>
      <c r="N79" s="258"/>
      <c r="O79" s="258"/>
      <c r="P79" s="259"/>
      <c r="Q79" s="252">
        <v>30000</v>
      </c>
      <c r="R79" s="253">
        <f t="shared" si="7"/>
        <v>0</v>
      </c>
      <c r="S79" s="253">
        <f t="shared" si="7"/>
        <v>0</v>
      </c>
      <c r="T79" s="253">
        <f t="shared" si="7"/>
        <v>0</v>
      </c>
      <c r="U79" s="253">
        <f t="shared" si="7"/>
        <v>30000</v>
      </c>
      <c r="V79" s="253">
        <f t="shared" si="7"/>
        <v>0</v>
      </c>
      <c r="W79" s="253">
        <f t="shared" si="7"/>
        <v>0</v>
      </c>
      <c r="X79" s="253">
        <f t="shared" si="7"/>
        <v>0</v>
      </c>
      <c r="Y79" s="253">
        <f t="shared" si="7"/>
        <v>0</v>
      </c>
      <c r="Z79" s="253">
        <f t="shared" si="7"/>
        <v>0</v>
      </c>
      <c r="AA79" s="253">
        <f t="shared" si="7"/>
        <v>0</v>
      </c>
      <c r="AB79" s="253">
        <f t="shared" si="7"/>
        <v>0</v>
      </c>
      <c r="AC79" s="253">
        <f t="shared" si="7"/>
        <v>0</v>
      </c>
    </row>
    <row r="80" spans="1:29" s="102" customFormat="1" ht="15" thickBot="1" thickTop="1">
      <c r="A80" s="271" t="s">
        <v>174</v>
      </c>
      <c r="B80" s="272" t="s">
        <v>175</v>
      </c>
      <c r="C80" s="272"/>
      <c r="D80" s="273"/>
      <c r="E80" s="274">
        <f>SUM(E6:E79)</f>
        <v>81</v>
      </c>
      <c r="F80" s="275">
        <f aca="true" t="shared" si="8" ref="F80:P80">SUM(F6:F79)</f>
        <v>127</v>
      </c>
      <c r="G80" s="275">
        <f t="shared" si="8"/>
        <v>102</v>
      </c>
      <c r="H80" s="275">
        <f t="shared" si="8"/>
        <v>46</v>
      </c>
      <c r="I80" s="275">
        <f t="shared" si="8"/>
        <v>0</v>
      </c>
      <c r="J80" s="276">
        <f t="shared" si="8"/>
        <v>0</v>
      </c>
      <c r="K80" s="274">
        <f t="shared" si="8"/>
        <v>64</v>
      </c>
      <c r="L80" s="275">
        <f t="shared" si="8"/>
        <v>51</v>
      </c>
      <c r="M80" s="275">
        <f t="shared" si="8"/>
        <v>54</v>
      </c>
      <c r="N80" s="275">
        <f t="shared" si="8"/>
        <v>23</v>
      </c>
      <c r="O80" s="275">
        <f t="shared" si="8"/>
        <v>0</v>
      </c>
      <c r="P80" s="276">
        <f t="shared" si="8"/>
        <v>0</v>
      </c>
      <c r="Q80" s="102" t="s">
        <v>175</v>
      </c>
      <c r="R80" s="277">
        <f>SUM(R6:R79)</f>
        <v>7843000</v>
      </c>
      <c r="S80" s="277">
        <f aca="true" t="shared" si="9" ref="S80:AC80">SUM(S6:S79)</f>
        <v>9950000</v>
      </c>
      <c r="T80" s="277">
        <f t="shared" si="9"/>
        <v>6351500</v>
      </c>
      <c r="U80" s="277">
        <f t="shared" si="9"/>
        <v>2647000</v>
      </c>
      <c r="V80" s="277">
        <f t="shared" si="9"/>
        <v>0</v>
      </c>
      <c r="W80" s="277">
        <f t="shared" si="9"/>
        <v>0</v>
      </c>
      <c r="X80" s="277">
        <f t="shared" si="9"/>
        <v>7859500</v>
      </c>
      <c r="Y80" s="277">
        <f t="shared" si="9"/>
        <v>5060500</v>
      </c>
      <c r="Z80" s="277">
        <f t="shared" si="9"/>
        <v>4339500</v>
      </c>
      <c r="AA80" s="277">
        <f t="shared" si="9"/>
        <v>1631500</v>
      </c>
      <c r="AB80" s="277">
        <f t="shared" si="9"/>
        <v>0</v>
      </c>
      <c r="AC80" s="277">
        <f t="shared" si="9"/>
        <v>0</v>
      </c>
    </row>
  </sheetData>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4097" r:id="rId3" name="Button 1">
              <controlPr defaultSize="0" print="0" autoFill="0" autoPict="0" macro="[0]!ValidateSection4_Click">
                <anchor moveWithCells="1" sizeWithCells="1">
                  <from>
                    <xdr:col>16</xdr:col>
                    <xdr:colOff>161925</xdr:colOff>
                    <xdr:row>0</xdr:row>
                    <xdr:rowOff>66675</xdr:rowOff>
                  </from>
                  <to>
                    <xdr:col>19</xdr:col>
                    <xdr:colOff>66675</xdr:colOff>
                    <xdr:row>1</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H14"/>
  <sheetViews>
    <sheetView workbookViewId="0" topLeftCell="A1">
      <selection activeCell="B6" sqref="B6"/>
    </sheetView>
  </sheetViews>
  <sheetFormatPr defaultColWidth="9.140625" defaultRowHeight="15"/>
  <cols>
    <col min="1" max="1" width="27.57421875" style="230" customWidth="1"/>
    <col min="2" max="3" width="12.7109375" style="230" customWidth="1"/>
    <col min="4" max="256" width="9.140625" style="230" customWidth="1"/>
    <col min="257" max="257" width="27.57421875" style="230" customWidth="1"/>
    <col min="258" max="259" width="12.7109375" style="230" customWidth="1"/>
    <col min="260" max="512" width="9.140625" style="230" customWidth="1"/>
    <col min="513" max="513" width="27.57421875" style="230" customWidth="1"/>
    <col min="514" max="515" width="12.7109375" style="230" customWidth="1"/>
    <col min="516" max="768" width="9.140625" style="230" customWidth="1"/>
    <col min="769" max="769" width="27.57421875" style="230" customWidth="1"/>
    <col min="770" max="771" width="12.7109375" style="230" customWidth="1"/>
    <col min="772" max="1024" width="9.140625" style="230" customWidth="1"/>
    <col min="1025" max="1025" width="27.57421875" style="230" customWidth="1"/>
    <col min="1026" max="1027" width="12.7109375" style="230" customWidth="1"/>
    <col min="1028" max="1280" width="9.140625" style="230" customWidth="1"/>
    <col min="1281" max="1281" width="27.57421875" style="230" customWidth="1"/>
    <col min="1282" max="1283" width="12.7109375" style="230" customWidth="1"/>
    <col min="1284" max="1536" width="9.140625" style="230" customWidth="1"/>
    <col min="1537" max="1537" width="27.57421875" style="230" customWidth="1"/>
    <col min="1538" max="1539" width="12.7109375" style="230" customWidth="1"/>
    <col min="1540" max="1792" width="9.140625" style="230" customWidth="1"/>
    <col min="1793" max="1793" width="27.57421875" style="230" customWidth="1"/>
    <col min="1794" max="1795" width="12.7109375" style="230" customWidth="1"/>
    <col min="1796" max="2048" width="9.140625" style="230" customWidth="1"/>
    <col min="2049" max="2049" width="27.57421875" style="230" customWidth="1"/>
    <col min="2050" max="2051" width="12.7109375" style="230" customWidth="1"/>
    <col min="2052" max="2304" width="9.140625" style="230" customWidth="1"/>
    <col min="2305" max="2305" width="27.57421875" style="230" customWidth="1"/>
    <col min="2306" max="2307" width="12.7109375" style="230" customWidth="1"/>
    <col min="2308" max="2560" width="9.140625" style="230" customWidth="1"/>
    <col min="2561" max="2561" width="27.57421875" style="230" customWidth="1"/>
    <col min="2562" max="2563" width="12.7109375" style="230" customWidth="1"/>
    <col min="2564" max="2816" width="9.140625" style="230" customWidth="1"/>
    <col min="2817" max="2817" width="27.57421875" style="230" customWidth="1"/>
    <col min="2818" max="2819" width="12.7109375" style="230" customWidth="1"/>
    <col min="2820" max="3072" width="9.140625" style="230" customWidth="1"/>
    <col min="3073" max="3073" width="27.57421875" style="230" customWidth="1"/>
    <col min="3074" max="3075" width="12.7109375" style="230" customWidth="1"/>
    <col min="3076" max="3328" width="9.140625" style="230" customWidth="1"/>
    <col min="3329" max="3329" width="27.57421875" style="230" customWidth="1"/>
    <col min="3330" max="3331" width="12.7109375" style="230" customWidth="1"/>
    <col min="3332" max="3584" width="9.140625" style="230" customWidth="1"/>
    <col min="3585" max="3585" width="27.57421875" style="230" customWidth="1"/>
    <col min="3586" max="3587" width="12.7109375" style="230" customWidth="1"/>
    <col min="3588" max="3840" width="9.140625" style="230" customWidth="1"/>
    <col min="3841" max="3841" width="27.57421875" style="230" customWidth="1"/>
    <col min="3842" max="3843" width="12.7109375" style="230" customWidth="1"/>
    <col min="3844" max="4096" width="9.140625" style="230" customWidth="1"/>
    <col min="4097" max="4097" width="27.57421875" style="230" customWidth="1"/>
    <col min="4098" max="4099" width="12.7109375" style="230" customWidth="1"/>
    <col min="4100" max="4352" width="9.140625" style="230" customWidth="1"/>
    <col min="4353" max="4353" width="27.57421875" style="230" customWidth="1"/>
    <col min="4354" max="4355" width="12.7109375" style="230" customWidth="1"/>
    <col min="4356" max="4608" width="9.140625" style="230" customWidth="1"/>
    <col min="4609" max="4609" width="27.57421875" style="230" customWidth="1"/>
    <col min="4610" max="4611" width="12.7109375" style="230" customWidth="1"/>
    <col min="4612" max="4864" width="9.140625" style="230" customWidth="1"/>
    <col min="4865" max="4865" width="27.57421875" style="230" customWidth="1"/>
    <col min="4866" max="4867" width="12.7109375" style="230" customWidth="1"/>
    <col min="4868" max="5120" width="9.140625" style="230" customWidth="1"/>
    <col min="5121" max="5121" width="27.57421875" style="230" customWidth="1"/>
    <col min="5122" max="5123" width="12.7109375" style="230" customWidth="1"/>
    <col min="5124" max="5376" width="9.140625" style="230" customWidth="1"/>
    <col min="5377" max="5377" width="27.57421875" style="230" customWidth="1"/>
    <col min="5378" max="5379" width="12.7109375" style="230" customWidth="1"/>
    <col min="5380" max="5632" width="9.140625" style="230" customWidth="1"/>
    <col min="5633" max="5633" width="27.57421875" style="230" customWidth="1"/>
    <col min="5634" max="5635" width="12.7109375" style="230" customWidth="1"/>
    <col min="5636" max="5888" width="9.140625" style="230" customWidth="1"/>
    <col min="5889" max="5889" width="27.57421875" style="230" customWidth="1"/>
    <col min="5890" max="5891" width="12.7109375" style="230" customWidth="1"/>
    <col min="5892" max="6144" width="9.140625" style="230" customWidth="1"/>
    <col min="6145" max="6145" width="27.57421875" style="230" customWidth="1"/>
    <col min="6146" max="6147" width="12.7109375" style="230" customWidth="1"/>
    <col min="6148" max="6400" width="9.140625" style="230" customWidth="1"/>
    <col min="6401" max="6401" width="27.57421875" style="230" customWidth="1"/>
    <col min="6402" max="6403" width="12.7109375" style="230" customWidth="1"/>
    <col min="6404" max="6656" width="9.140625" style="230" customWidth="1"/>
    <col min="6657" max="6657" width="27.57421875" style="230" customWidth="1"/>
    <col min="6658" max="6659" width="12.7109375" style="230" customWidth="1"/>
    <col min="6660" max="6912" width="9.140625" style="230" customWidth="1"/>
    <col min="6913" max="6913" width="27.57421875" style="230" customWidth="1"/>
    <col min="6914" max="6915" width="12.7109375" style="230" customWidth="1"/>
    <col min="6916" max="7168" width="9.140625" style="230" customWidth="1"/>
    <col min="7169" max="7169" width="27.57421875" style="230" customWidth="1"/>
    <col min="7170" max="7171" width="12.7109375" style="230" customWidth="1"/>
    <col min="7172" max="7424" width="9.140625" style="230" customWidth="1"/>
    <col min="7425" max="7425" width="27.57421875" style="230" customWidth="1"/>
    <col min="7426" max="7427" width="12.7109375" style="230" customWidth="1"/>
    <col min="7428" max="7680" width="9.140625" style="230" customWidth="1"/>
    <col min="7681" max="7681" width="27.57421875" style="230" customWidth="1"/>
    <col min="7682" max="7683" width="12.7109375" style="230" customWidth="1"/>
    <col min="7684" max="7936" width="9.140625" style="230" customWidth="1"/>
    <col min="7937" max="7937" width="27.57421875" style="230" customWidth="1"/>
    <col min="7938" max="7939" width="12.7109375" style="230" customWidth="1"/>
    <col min="7940" max="8192" width="9.140625" style="230" customWidth="1"/>
    <col min="8193" max="8193" width="27.57421875" style="230" customWidth="1"/>
    <col min="8194" max="8195" width="12.7109375" style="230" customWidth="1"/>
    <col min="8196" max="8448" width="9.140625" style="230" customWidth="1"/>
    <col min="8449" max="8449" width="27.57421875" style="230" customWidth="1"/>
    <col min="8450" max="8451" width="12.7109375" style="230" customWidth="1"/>
    <col min="8452" max="8704" width="9.140625" style="230" customWidth="1"/>
    <col min="8705" max="8705" width="27.57421875" style="230" customWidth="1"/>
    <col min="8706" max="8707" width="12.7109375" style="230" customWidth="1"/>
    <col min="8708" max="8960" width="9.140625" style="230" customWidth="1"/>
    <col min="8961" max="8961" width="27.57421875" style="230" customWidth="1"/>
    <col min="8962" max="8963" width="12.7109375" style="230" customWidth="1"/>
    <col min="8964" max="9216" width="9.140625" style="230" customWidth="1"/>
    <col min="9217" max="9217" width="27.57421875" style="230" customWidth="1"/>
    <col min="9218" max="9219" width="12.7109375" style="230" customWidth="1"/>
    <col min="9220" max="9472" width="9.140625" style="230" customWidth="1"/>
    <col min="9473" max="9473" width="27.57421875" style="230" customWidth="1"/>
    <col min="9474" max="9475" width="12.7109375" style="230" customWidth="1"/>
    <col min="9476" max="9728" width="9.140625" style="230" customWidth="1"/>
    <col min="9729" max="9729" width="27.57421875" style="230" customWidth="1"/>
    <col min="9730" max="9731" width="12.7109375" style="230" customWidth="1"/>
    <col min="9732" max="9984" width="9.140625" style="230" customWidth="1"/>
    <col min="9985" max="9985" width="27.57421875" style="230" customWidth="1"/>
    <col min="9986" max="9987" width="12.7109375" style="230" customWidth="1"/>
    <col min="9988" max="10240" width="9.140625" style="230" customWidth="1"/>
    <col min="10241" max="10241" width="27.57421875" style="230" customWidth="1"/>
    <col min="10242" max="10243" width="12.7109375" style="230" customWidth="1"/>
    <col min="10244" max="10496" width="9.140625" style="230" customWidth="1"/>
    <col min="10497" max="10497" width="27.57421875" style="230" customWidth="1"/>
    <col min="10498" max="10499" width="12.7109375" style="230" customWidth="1"/>
    <col min="10500" max="10752" width="9.140625" style="230" customWidth="1"/>
    <col min="10753" max="10753" width="27.57421875" style="230" customWidth="1"/>
    <col min="10754" max="10755" width="12.7109375" style="230" customWidth="1"/>
    <col min="10756" max="11008" width="9.140625" style="230" customWidth="1"/>
    <col min="11009" max="11009" width="27.57421875" style="230" customWidth="1"/>
    <col min="11010" max="11011" width="12.7109375" style="230" customWidth="1"/>
    <col min="11012" max="11264" width="9.140625" style="230" customWidth="1"/>
    <col min="11265" max="11265" width="27.57421875" style="230" customWidth="1"/>
    <col min="11266" max="11267" width="12.7109375" style="230" customWidth="1"/>
    <col min="11268" max="11520" width="9.140625" style="230" customWidth="1"/>
    <col min="11521" max="11521" width="27.57421875" style="230" customWidth="1"/>
    <col min="11522" max="11523" width="12.7109375" style="230" customWidth="1"/>
    <col min="11524" max="11776" width="9.140625" style="230" customWidth="1"/>
    <col min="11777" max="11777" width="27.57421875" style="230" customWidth="1"/>
    <col min="11778" max="11779" width="12.7109375" style="230" customWidth="1"/>
    <col min="11780" max="12032" width="9.140625" style="230" customWidth="1"/>
    <col min="12033" max="12033" width="27.57421875" style="230" customWidth="1"/>
    <col min="12034" max="12035" width="12.7109375" style="230" customWidth="1"/>
    <col min="12036" max="12288" width="9.140625" style="230" customWidth="1"/>
    <col min="12289" max="12289" width="27.57421875" style="230" customWidth="1"/>
    <col min="12290" max="12291" width="12.7109375" style="230" customWidth="1"/>
    <col min="12292" max="12544" width="9.140625" style="230" customWidth="1"/>
    <col min="12545" max="12545" width="27.57421875" style="230" customWidth="1"/>
    <col min="12546" max="12547" width="12.7109375" style="230" customWidth="1"/>
    <col min="12548" max="12800" width="9.140625" style="230" customWidth="1"/>
    <col min="12801" max="12801" width="27.57421875" style="230" customWidth="1"/>
    <col min="12802" max="12803" width="12.7109375" style="230" customWidth="1"/>
    <col min="12804" max="13056" width="9.140625" style="230" customWidth="1"/>
    <col min="13057" max="13057" width="27.57421875" style="230" customWidth="1"/>
    <col min="13058" max="13059" width="12.7109375" style="230" customWidth="1"/>
    <col min="13060" max="13312" width="9.140625" style="230" customWidth="1"/>
    <col min="13313" max="13313" width="27.57421875" style="230" customWidth="1"/>
    <col min="13314" max="13315" width="12.7109375" style="230" customWidth="1"/>
    <col min="13316" max="13568" width="9.140625" style="230" customWidth="1"/>
    <col min="13569" max="13569" width="27.57421875" style="230" customWidth="1"/>
    <col min="13570" max="13571" width="12.7109375" style="230" customWidth="1"/>
    <col min="13572" max="13824" width="9.140625" style="230" customWidth="1"/>
    <col min="13825" max="13825" width="27.57421875" style="230" customWidth="1"/>
    <col min="13826" max="13827" width="12.7109375" style="230" customWidth="1"/>
    <col min="13828" max="14080" width="9.140625" style="230" customWidth="1"/>
    <col min="14081" max="14081" width="27.57421875" style="230" customWidth="1"/>
    <col min="14082" max="14083" width="12.7109375" style="230" customWidth="1"/>
    <col min="14084" max="14336" width="9.140625" style="230" customWidth="1"/>
    <col min="14337" max="14337" width="27.57421875" style="230" customWidth="1"/>
    <col min="14338" max="14339" width="12.7109375" style="230" customWidth="1"/>
    <col min="14340" max="14592" width="9.140625" style="230" customWidth="1"/>
    <col min="14593" max="14593" width="27.57421875" style="230" customWidth="1"/>
    <col min="14594" max="14595" width="12.7109375" style="230" customWidth="1"/>
    <col min="14596" max="14848" width="9.140625" style="230" customWidth="1"/>
    <col min="14849" max="14849" width="27.57421875" style="230" customWidth="1"/>
    <col min="14850" max="14851" width="12.7109375" style="230" customWidth="1"/>
    <col min="14852" max="15104" width="9.140625" style="230" customWidth="1"/>
    <col min="15105" max="15105" width="27.57421875" style="230" customWidth="1"/>
    <col min="15106" max="15107" width="12.7109375" style="230" customWidth="1"/>
    <col min="15108" max="15360" width="9.140625" style="230" customWidth="1"/>
    <col min="15361" max="15361" width="27.57421875" style="230" customWidth="1"/>
    <col min="15362" max="15363" width="12.7109375" style="230" customWidth="1"/>
    <col min="15364" max="15616" width="9.140625" style="230" customWidth="1"/>
    <col min="15617" max="15617" width="27.57421875" style="230" customWidth="1"/>
    <col min="15618" max="15619" width="12.7109375" style="230" customWidth="1"/>
    <col min="15620" max="15872" width="9.140625" style="230" customWidth="1"/>
    <col min="15873" max="15873" width="27.57421875" style="230" customWidth="1"/>
    <col min="15874" max="15875" width="12.7109375" style="230" customWidth="1"/>
    <col min="15876" max="16128" width="9.140625" style="230" customWidth="1"/>
    <col min="16129" max="16129" width="27.57421875" style="230" customWidth="1"/>
    <col min="16130" max="16131" width="12.7109375" style="230" customWidth="1"/>
    <col min="16132" max="16384" width="9.140625" style="230" customWidth="1"/>
  </cols>
  <sheetData>
    <row r="1" ht="18.75">
      <c r="A1" s="278" t="s">
        <v>176</v>
      </c>
    </row>
    <row r="2" ht="13.5">
      <c r="A2" s="279" t="s">
        <v>177</v>
      </c>
    </row>
    <row r="3" spans="1:8" ht="15">
      <c r="A3" s="458" t="s">
        <v>178</v>
      </c>
      <c r="B3" s="458"/>
      <c r="C3" s="458"/>
      <c r="D3" s="458"/>
      <c r="E3" s="458"/>
      <c r="F3" s="458"/>
      <c r="G3" s="458"/>
      <c r="H3" s="458"/>
    </row>
    <row r="5" spans="1:3" ht="16.5" thickBot="1">
      <c r="A5" s="280"/>
      <c r="B5" s="281" t="s">
        <v>179</v>
      </c>
      <c r="C5" s="281" t="s">
        <v>180</v>
      </c>
    </row>
    <row r="6" spans="1:3" ht="15.75">
      <c r="A6" s="282" t="s">
        <v>181</v>
      </c>
      <c r="B6" s="283">
        <v>425000</v>
      </c>
      <c r="C6" s="284"/>
    </row>
    <row r="7" spans="1:3" ht="15.75">
      <c r="A7" s="285" t="s">
        <v>182</v>
      </c>
      <c r="B7" s="286">
        <v>264000</v>
      </c>
      <c r="C7" s="287"/>
    </row>
    <row r="8" spans="1:3" ht="15.75">
      <c r="A8" s="285" t="s">
        <v>183</v>
      </c>
      <c r="B8" s="286">
        <v>186000</v>
      </c>
      <c r="C8" s="288"/>
    </row>
    <row r="9" spans="1:3" ht="15.75">
      <c r="A9" s="285" t="s">
        <v>184</v>
      </c>
      <c r="B9" s="286">
        <v>176000</v>
      </c>
      <c r="C9" s="288"/>
    </row>
    <row r="10" spans="1:3" ht="16.5" thickBot="1">
      <c r="A10" s="285" t="s">
        <v>185</v>
      </c>
      <c r="B10" s="289"/>
      <c r="C10" s="290"/>
    </row>
    <row r="12" ht="15.75">
      <c r="A12" s="291" t="s">
        <v>186</v>
      </c>
    </row>
    <row r="13" spans="1:8" ht="12.75" customHeight="1">
      <c r="A13" s="458" t="s">
        <v>228</v>
      </c>
      <c r="B13" s="458"/>
      <c r="C13" s="458"/>
      <c r="D13" s="458"/>
      <c r="E13" s="458"/>
      <c r="F13" s="458"/>
      <c r="G13" s="458"/>
      <c r="H13" s="458"/>
    </row>
    <row r="14" spans="1:8" ht="15">
      <c r="A14" s="458" t="s">
        <v>187</v>
      </c>
      <c r="B14" s="458"/>
      <c r="C14" s="458"/>
      <c r="D14" s="458"/>
      <c r="E14" s="458"/>
      <c r="F14" s="458"/>
      <c r="G14" s="458"/>
      <c r="H14" s="458"/>
    </row>
  </sheetData>
  <mergeCells count="3">
    <mergeCell ref="A3:H3"/>
    <mergeCell ref="A13:H13"/>
    <mergeCell ref="A14:H14"/>
  </mergeCell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5121" r:id="rId3" name="Button 1">
              <controlPr defaultSize="0" print="0" autoFill="0" autoPict="0" macro="[0]!ValidateSection5_Click">
                <anchor moveWithCells="1" sizeWithCells="1">
                  <from>
                    <xdr:col>4</xdr:col>
                    <xdr:colOff>209550</xdr:colOff>
                    <xdr:row>0</xdr:row>
                    <xdr:rowOff>85725</xdr:rowOff>
                  </from>
                  <to>
                    <xdr:col>6</xdr:col>
                    <xdr:colOff>552450</xdr:colOff>
                    <xdr:row>1</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45"/>
  <sheetViews>
    <sheetView workbookViewId="0" topLeftCell="A16">
      <selection activeCell="Q26" sqref="Q26"/>
    </sheetView>
  </sheetViews>
  <sheetFormatPr defaultColWidth="9.140625" defaultRowHeight="15"/>
  <cols>
    <col min="1" max="1" width="17.421875" style="297" customWidth="1"/>
    <col min="2" max="2" width="10.00390625" style="297" customWidth="1"/>
    <col min="3" max="3" width="5.140625" style="297" customWidth="1"/>
    <col min="4" max="4" width="10.00390625" style="297" customWidth="1"/>
    <col min="5" max="5" width="5.140625" style="297" customWidth="1"/>
    <col min="6" max="6" width="10.00390625" style="297" customWidth="1"/>
    <col min="7" max="7" width="5.140625" style="297" customWidth="1"/>
    <col min="8" max="8" width="10.00390625" style="297" customWidth="1"/>
    <col min="9" max="9" width="5.140625" style="297" customWidth="1"/>
    <col min="10" max="10" width="10.00390625" style="297" customWidth="1"/>
    <col min="11" max="11" width="5.140625" style="297" customWidth="1"/>
    <col min="12" max="12" width="10.00390625" style="297" customWidth="1"/>
    <col min="13" max="13" width="5.140625" style="297" customWidth="1"/>
    <col min="14" max="14" width="11.28125" style="297" customWidth="1"/>
    <col min="15" max="15" width="4.7109375" style="296" customWidth="1"/>
    <col min="16" max="16" width="17.421875" style="297" customWidth="1"/>
    <col min="17" max="17" width="10.8515625" style="297" customWidth="1"/>
    <col min="18" max="18" width="10.28125" style="297" customWidth="1"/>
    <col min="19" max="19" width="9.140625" style="297" customWidth="1"/>
    <col min="20" max="20" width="11.57421875" style="297" customWidth="1"/>
    <col min="21" max="23" width="9.140625" style="297" customWidth="1"/>
    <col min="24" max="24" width="7.00390625" style="297" customWidth="1"/>
    <col min="25" max="256" width="9.140625" style="297" customWidth="1"/>
    <col min="257" max="257" width="17.421875" style="297" customWidth="1"/>
    <col min="258" max="258" width="10.00390625" style="297" customWidth="1"/>
    <col min="259" max="259" width="5.140625" style="297" customWidth="1"/>
    <col min="260" max="260" width="10.00390625" style="297" customWidth="1"/>
    <col min="261" max="261" width="5.140625" style="297" customWidth="1"/>
    <col min="262" max="262" width="10.00390625" style="297" customWidth="1"/>
    <col min="263" max="263" width="5.140625" style="297" customWidth="1"/>
    <col min="264" max="264" width="10.00390625" style="297" customWidth="1"/>
    <col min="265" max="265" width="5.140625" style="297" customWidth="1"/>
    <col min="266" max="266" width="10.00390625" style="297" customWidth="1"/>
    <col min="267" max="267" width="5.140625" style="297" customWidth="1"/>
    <col min="268" max="268" width="10.00390625" style="297" customWidth="1"/>
    <col min="269" max="269" width="5.140625" style="297" customWidth="1"/>
    <col min="270" max="270" width="11.28125" style="297" customWidth="1"/>
    <col min="271" max="271" width="4.7109375" style="297" customWidth="1"/>
    <col min="272" max="272" width="17.421875" style="297" customWidth="1"/>
    <col min="273" max="273" width="10.8515625" style="297" customWidth="1"/>
    <col min="274" max="274" width="10.28125" style="297" customWidth="1"/>
    <col min="275" max="275" width="9.140625" style="297" customWidth="1"/>
    <col min="276" max="276" width="11.57421875" style="297" customWidth="1"/>
    <col min="277" max="279" width="9.140625" style="297" customWidth="1"/>
    <col min="280" max="280" width="7.00390625" style="297" customWidth="1"/>
    <col min="281" max="512" width="9.140625" style="297" customWidth="1"/>
    <col min="513" max="513" width="17.421875" style="297" customWidth="1"/>
    <col min="514" max="514" width="10.00390625" style="297" customWidth="1"/>
    <col min="515" max="515" width="5.140625" style="297" customWidth="1"/>
    <col min="516" max="516" width="10.00390625" style="297" customWidth="1"/>
    <col min="517" max="517" width="5.140625" style="297" customWidth="1"/>
    <col min="518" max="518" width="10.00390625" style="297" customWidth="1"/>
    <col min="519" max="519" width="5.140625" style="297" customWidth="1"/>
    <col min="520" max="520" width="10.00390625" style="297" customWidth="1"/>
    <col min="521" max="521" width="5.140625" style="297" customWidth="1"/>
    <col min="522" max="522" width="10.00390625" style="297" customWidth="1"/>
    <col min="523" max="523" width="5.140625" style="297" customWidth="1"/>
    <col min="524" max="524" width="10.00390625" style="297" customWidth="1"/>
    <col min="525" max="525" width="5.140625" style="297" customWidth="1"/>
    <col min="526" max="526" width="11.28125" style="297" customWidth="1"/>
    <col min="527" max="527" width="4.7109375" style="297" customWidth="1"/>
    <col min="528" max="528" width="17.421875" style="297" customWidth="1"/>
    <col min="529" max="529" width="10.8515625" style="297" customWidth="1"/>
    <col min="530" max="530" width="10.28125" style="297" customWidth="1"/>
    <col min="531" max="531" width="9.140625" style="297" customWidth="1"/>
    <col min="532" max="532" width="11.57421875" style="297" customWidth="1"/>
    <col min="533" max="535" width="9.140625" style="297" customWidth="1"/>
    <col min="536" max="536" width="7.00390625" style="297" customWidth="1"/>
    <col min="537" max="768" width="9.140625" style="297" customWidth="1"/>
    <col min="769" max="769" width="17.421875" style="297" customWidth="1"/>
    <col min="770" max="770" width="10.00390625" style="297" customWidth="1"/>
    <col min="771" max="771" width="5.140625" style="297" customWidth="1"/>
    <col min="772" max="772" width="10.00390625" style="297" customWidth="1"/>
    <col min="773" max="773" width="5.140625" style="297" customWidth="1"/>
    <col min="774" max="774" width="10.00390625" style="297" customWidth="1"/>
    <col min="775" max="775" width="5.140625" style="297" customWidth="1"/>
    <col min="776" max="776" width="10.00390625" style="297" customWidth="1"/>
    <col min="777" max="777" width="5.140625" style="297" customWidth="1"/>
    <col min="778" max="778" width="10.00390625" style="297" customWidth="1"/>
    <col min="779" max="779" width="5.140625" style="297" customWidth="1"/>
    <col min="780" max="780" width="10.00390625" style="297" customWidth="1"/>
    <col min="781" max="781" width="5.140625" style="297" customWidth="1"/>
    <col min="782" max="782" width="11.28125" style="297" customWidth="1"/>
    <col min="783" max="783" width="4.7109375" style="297" customWidth="1"/>
    <col min="784" max="784" width="17.421875" style="297" customWidth="1"/>
    <col min="785" max="785" width="10.8515625" style="297" customWidth="1"/>
    <col min="786" max="786" width="10.28125" style="297" customWidth="1"/>
    <col min="787" max="787" width="9.140625" style="297" customWidth="1"/>
    <col min="788" max="788" width="11.57421875" style="297" customWidth="1"/>
    <col min="789" max="791" width="9.140625" style="297" customWidth="1"/>
    <col min="792" max="792" width="7.00390625" style="297" customWidth="1"/>
    <col min="793" max="1024" width="9.140625" style="297" customWidth="1"/>
    <col min="1025" max="1025" width="17.421875" style="297" customWidth="1"/>
    <col min="1026" max="1026" width="10.00390625" style="297" customWidth="1"/>
    <col min="1027" max="1027" width="5.140625" style="297" customWidth="1"/>
    <col min="1028" max="1028" width="10.00390625" style="297" customWidth="1"/>
    <col min="1029" max="1029" width="5.140625" style="297" customWidth="1"/>
    <col min="1030" max="1030" width="10.00390625" style="297" customWidth="1"/>
    <col min="1031" max="1031" width="5.140625" style="297" customWidth="1"/>
    <col min="1032" max="1032" width="10.00390625" style="297" customWidth="1"/>
    <col min="1033" max="1033" width="5.140625" style="297" customWidth="1"/>
    <col min="1034" max="1034" width="10.00390625" style="297" customWidth="1"/>
    <col min="1035" max="1035" width="5.140625" style="297" customWidth="1"/>
    <col min="1036" max="1036" width="10.00390625" style="297" customWidth="1"/>
    <col min="1037" max="1037" width="5.140625" style="297" customWidth="1"/>
    <col min="1038" max="1038" width="11.28125" style="297" customWidth="1"/>
    <col min="1039" max="1039" width="4.7109375" style="297" customWidth="1"/>
    <col min="1040" max="1040" width="17.421875" style="297" customWidth="1"/>
    <col min="1041" max="1041" width="10.8515625" style="297" customWidth="1"/>
    <col min="1042" max="1042" width="10.28125" style="297" customWidth="1"/>
    <col min="1043" max="1043" width="9.140625" style="297" customWidth="1"/>
    <col min="1044" max="1044" width="11.57421875" style="297" customWidth="1"/>
    <col min="1045" max="1047" width="9.140625" style="297" customWidth="1"/>
    <col min="1048" max="1048" width="7.00390625" style="297" customWidth="1"/>
    <col min="1049" max="1280" width="9.140625" style="297" customWidth="1"/>
    <col min="1281" max="1281" width="17.421875" style="297" customWidth="1"/>
    <col min="1282" max="1282" width="10.00390625" style="297" customWidth="1"/>
    <col min="1283" max="1283" width="5.140625" style="297" customWidth="1"/>
    <col min="1284" max="1284" width="10.00390625" style="297" customWidth="1"/>
    <col min="1285" max="1285" width="5.140625" style="297" customWidth="1"/>
    <col min="1286" max="1286" width="10.00390625" style="297" customWidth="1"/>
    <col min="1287" max="1287" width="5.140625" style="297" customWidth="1"/>
    <col min="1288" max="1288" width="10.00390625" style="297" customWidth="1"/>
    <col min="1289" max="1289" width="5.140625" style="297" customWidth="1"/>
    <col min="1290" max="1290" width="10.00390625" style="297" customWidth="1"/>
    <col min="1291" max="1291" width="5.140625" style="297" customWidth="1"/>
    <col min="1292" max="1292" width="10.00390625" style="297" customWidth="1"/>
    <col min="1293" max="1293" width="5.140625" style="297" customWidth="1"/>
    <col min="1294" max="1294" width="11.28125" style="297" customWidth="1"/>
    <col min="1295" max="1295" width="4.7109375" style="297" customWidth="1"/>
    <col min="1296" max="1296" width="17.421875" style="297" customWidth="1"/>
    <col min="1297" max="1297" width="10.8515625" style="297" customWidth="1"/>
    <col min="1298" max="1298" width="10.28125" style="297" customWidth="1"/>
    <col min="1299" max="1299" width="9.140625" style="297" customWidth="1"/>
    <col min="1300" max="1300" width="11.57421875" style="297" customWidth="1"/>
    <col min="1301" max="1303" width="9.140625" style="297" customWidth="1"/>
    <col min="1304" max="1304" width="7.00390625" style="297" customWidth="1"/>
    <col min="1305" max="1536" width="9.140625" style="297" customWidth="1"/>
    <col min="1537" max="1537" width="17.421875" style="297" customWidth="1"/>
    <col min="1538" max="1538" width="10.00390625" style="297" customWidth="1"/>
    <col min="1539" max="1539" width="5.140625" style="297" customWidth="1"/>
    <col min="1540" max="1540" width="10.00390625" style="297" customWidth="1"/>
    <col min="1541" max="1541" width="5.140625" style="297" customWidth="1"/>
    <col min="1542" max="1542" width="10.00390625" style="297" customWidth="1"/>
    <col min="1543" max="1543" width="5.140625" style="297" customWidth="1"/>
    <col min="1544" max="1544" width="10.00390625" style="297" customWidth="1"/>
    <col min="1545" max="1545" width="5.140625" style="297" customWidth="1"/>
    <col min="1546" max="1546" width="10.00390625" style="297" customWidth="1"/>
    <col min="1547" max="1547" width="5.140625" style="297" customWidth="1"/>
    <col min="1548" max="1548" width="10.00390625" style="297" customWidth="1"/>
    <col min="1549" max="1549" width="5.140625" style="297" customWidth="1"/>
    <col min="1550" max="1550" width="11.28125" style="297" customWidth="1"/>
    <col min="1551" max="1551" width="4.7109375" style="297" customWidth="1"/>
    <col min="1552" max="1552" width="17.421875" style="297" customWidth="1"/>
    <col min="1553" max="1553" width="10.8515625" style="297" customWidth="1"/>
    <col min="1554" max="1554" width="10.28125" style="297" customWidth="1"/>
    <col min="1555" max="1555" width="9.140625" style="297" customWidth="1"/>
    <col min="1556" max="1556" width="11.57421875" style="297" customWidth="1"/>
    <col min="1557" max="1559" width="9.140625" style="297" customWidth="1"/>
    <col min="1560" max="1560" width="7.00390625" style="297" customWidth="1"/>
    <col min="1561" max="1792" width="9.140625" style="297" customWidth="1"/>
    <col min="1793" max="1793" width="17.421875" style="297" customWidth="1"/>
    <col min="1794" max="1794" width="10.00390625" style="297" customWidth="1"/>
    <col min="1795" max="1795" width="5.140625" style="297" customWidth="1"/>
    <col min="1796" max="1796" width="10.00390625" style="297" customWidth="1"/>
    <col min="1797" max="1797" width="5.140625" style="297" customWidth="1"/>
    <col min="1798" max="1798" width="10.00390625" style="297" customWidth="1"/>
    <col min="1799" max="1799" width="5.140625" style="297" customWidth="1"/>
    <col min="1800" max="1800" width="10.00390625" style="297" customWidth="1"/>
    <col min="1801" max="1801" width="5.140625" style="297" customWidth="1"/>
    <col min="1802" max="1802" width="10.00390625" style="297" customWidth="1"/>
    <col min="1803" max="1803" width="5.140625" style="297" customWidth="1"/>
    <col min="1804" max="1804" width="10.00390625" style="297" customWidth="1"/>
    <col min="1805" max="1805" width="5.140625" style="297" customWidth="1"/>
    <col min="1806" max="1806" width="11.28125" style="297" customWidth="1"/>
    <col min="1807" max="1807" width="4.7109375" style="297" customWidth="1"/>
    <col min="1808" max="1808" width="17.421875" style="297" customWidth="1"/>
    <col min="1809" max="1809" width="10.8515625" style="297" customWidth="1"/>
    <col min="1810" max="1810" width="10.28125" style="297" customWidth="1"/>
    <col min="1811" max="1811" width="9.140625" style="297" customWidth="1"/>
    <col min="1812" max="1812" width="11.57421875" style="297" customWidth="1"/>
    <col min="1813" max="1815" width="9.140625" style="297" customWidth="1"/>
    <col min="1816" max="1816" width="7.00390625" style="297" customWidth="1"/>
    <col min="1817" max="2048" width="9.140625" style="297" customWidth="1"/>
    <col min="2049" max="2049" width="17.421875" style="297" customWidth="1"/>
    <col min="2050" max="2050" width="10.00390625" style="297" customWidth="1"/>
    <col min="2051" max="2051" width="5.140625" style="297" customWidth="1"/>
    <col min="2052" max="2052" width="10.00390625" style="297" customWidth="1"/>
    <col min="2053" max="2053" width="5.140625" style="297" customWidth="1"/>
    <col min="2054" max="2054" width="10.00390625" style="297" customWidth="1"/>
    <col min="2055" max="2055" width="5.140625" style="297" customWidth="1"/>
    <col min="2056" max="2056" width="10.00390625" style="297" customWidth="1"/>
    <col min="2057" max="2057" width="5.140625" style="297" customWidth="1"/>
    <col min="2058" max="2058" width="10.00390625" style="297" customWidth="1"/>
    <col min="2059" max="2059" width="5.140625" style="297" customWidth="1"/>
    <col min="2060" max="2060" width="10.00390625" style="297" customWidth="1"/>
    <col min="2061" max="2061" width="5.140625" style="297" customWidth="1"/>
    <col min="2062" max="2062" width="11.28125" style="297" customWidth="1"/>
    <col min="2063" max="2063" width="4.7109375" style="297" customWidth="1"/>
    <col min="2064" max="2064" width="17.421875" style="297" customWidth="1"/>
    <col min="2065" max="2065" width="10.8515625" style="297" customWidth="1"/>
    <col min="2066" max="2066" width="10.28125" style="297" customWidth="1"/>
    <col min="2067" max="2067" width="9.140625" style="297" customWidth="1"/>
    <col min="2068" max="2068" width="11.57421875" style="297" customWidth="1"/>
    <col min="2069" max="2071" width="9.140625" style="297" customWidth="1"/>
    <col min="2072" max="2072" width="7.00390625" style="297" customWidth="1"/>
    <col min="2073" max="2304" width="9.140625" style="297" customWidth="1"/>
    <col min="2305" max="2305" width="17.421875" style="297" customWidth="1"/>
    <col min="2306" max="2306" width="10.00390625" style="297" customWidth="1"/>
    <col min="2307" max="2307" width="5.140625" style="297" customWidth="1"/>
    <col min="2308" max="2308" width="10.00390625" style="297" customWidth="1"/>
    <col min="2309" max="2309" width="5.140625" style="297" customWidth="1"/>
    <col min="2310" max="2310" width="10.00390625" style="297" customWidth="1"/>
    <col min="2311" max="2311" width="5.140625" style="297" customWidth="1"/>
    <col min="2312" max="2312" width="10.00390625" style="297" customWidth="1"/>
    <col min="2313" max="2313" width="5.140625" style="297" customWidth="1"/>
    <col min="2314" max="2314" width="10.00390625" style="297" customWidth="1"/>
    <col min="2315" max="2315" width="5.140625" style="297" customWidth="1"/>
    <col min="2316" max="2316" width="10.00390625" style="297" customWidth="1"/>
    <col min="2317" max="2317" width="5.140625" style="297" customWidth="1"/>
    <col min="2318" max="2318" width="11.28125" style="297" customWidth="1"/>
    <col min="2319" max="2319" width="4.7109375" style="297" customWidth="1"/>
    <col min="2320" max="2320" width="17.421875" style="297" customWidth="1"/>
    <col min="2321" max="2321" width="10.8515625" style="297" customWidth="1"/>
    <col min="2322" max="2322" width="10.28125" style="297" customWidth="1"/>
    <col min="2323" max="2323" width="9.140625" style="297" customWidth="1"/>
    <col min="2324" max="2324" width="11.57421875" style="297" customWidth="1"/>
    <col min="2325" max="2327" width="9.140625" style="297" customWidth="1"/>
    <col min="2328" max="2328" width="7.00390625" style="297" customWidth="1"/>
    <col min="2329" max="2560" width="9.140625" style="297" customWidth="1"/>
    <col min="2561" max="2561" width="17.421875" style="297" customWidth="1"/>
    <col min="2562" max="2562" width="10.00390625" style="297" customWidth="1"/>
    <col min="2563" max="2563" width="5.140625" style="297" customWidth="1"/>
    <col min="2564" max="2564" width="10.00390625" style="297" customWidth="1"/>
    <col min="2565" max="2565" width="5.140625" style="297" customWidth="1"/>
    <col min="2566" max="2566" width="10.00390625" style="297" customWidth="1"/>
    <col min="2567" max="2567" width="5.140625" style="297" customWidth="1"/>
    <col min="2568" max="2568" width="10.00390625" style="297" customWidth="1"/>
    <col min="2569" max="2569" width="5.140625" style="297" customWidth="1"/>
    <col min="2570" max="2570" width="10.00390625" style="297" customWidth="1"/>
    <col min="2571" max="2571" width="5.140625" style="297" customWidth="1"/>
    <col min="2572" max="2572" width="10.00390625" style="297" customWidth="1"/>
    <col min="2573" max="2573" width="5.140625" style="297" customWidth="1"/>
    <col min="2574" max="2574" width="11.28125" style="297" customWidth="1"/>
    <col min="2575" max="2575" width="4.7109375" style="297" customWidth="1"/>
    <col min="2576" max="2576" width="17.421875" style="297" customWidth="1"/>
    <col min="2577" max="2577" width="10.8515625" style="297" customWidth="1"/>
    <col min="2578" max="2578" width="10.28125" style="297" customWidth="1"/>
    <col min="2579" max="2579" width="9.140625" style="297" customWidth="1"/>
    <col min="2580" max="2580" width="11.57421875" style="297" customWidth="1"/>
    <col min="2581" max="2583" width="9.140625" style="297" customWidth="1"/>
    <col min="2584" max="2584" width="7.00390625" style="297" customWidth="1"/>
    <col min="2585" max="2816" width="9.140625" style="297" customWidth="1"/>
    <col min="2817" max="2817" width="17.421875" style="297" customWidth="1"/>
    <col min="2818" max="2818" width="10.00390625" style="297" customWidth="1"/>
    <col min="2819" max="2819" width="5.140625" style="297" customWidth="1"/>
    <col min="2820" max="2820" width="10.00390625" style="297" customWidth="1"/>
    <col min="2821" max="2821" width="5.140625" style="297" customWidth="1"/>
    <col min="2822" max="2822" width="10.00390625" style="297" customWidth="1"/>
    <col min="2823" max="2823" width="5.140625" style="297" customWidth="1"/>
    <col min="2824" max="2824" width="10.00390625" style="297" customWidth="1"/>
    <col min="2825" max="2825" width="5.140625" style="297" customWidth="1"/>
    <col min="2826" max="2826" width="10.00390625" style="297" customWidth="1"/>
    <col min="2827" max="2827" width="5.140625" style="297" customWidth="1"/>
    <col min="2828" max="2828" width="10.00390625" style="297" customWidth="1"/>
    <col min="2829" max="2829" width="5.140625" style="297" customWidth="1"/>
    <col min="2830" max="2830" width="11.28125" style="297" customWidth="1"/>
    <col min="2831" max="2831" width="4.7109375" style="297" customWidth="1"/>
    <col min="2832" max="2832" width="17.421875" style="297" customWidth="1"/>
    <col min="2833" max="2833" width="10.8515625" style="297" customWidth="1"/>
    <col min="2834" max="2834" width="10.28125" style="297" customWidth="1"/>
    <col min="2835" max="2835" width="9.140625" style="297" customWidth="1"/>
    <col min="2836" max="2836" width="11.57421875" style="297" customWidth="1"/>
    <col min="2837" max="2839" width="9.140625" style="297" customWidth="1"/>
    <col min="2840" max="2840" width="7.00390625" style="297" customWidth="1"/>
    <col min="2841" max="3072" width="9.140625" style="297" customWidth="1"/>
    <col min="3073" max="3073" width="17.421875" style="297" customWidth="1"/>
    <col min="3074" max="3074" width="10.00390625" style="297" customWidth="1"/>
    <col min="3075" max="3075" width="5.140625" style="297" customWidth="1"/>
    <col min="3076" max="3076" width="10.00390625" style="297" customWidth="1"/>
    <col min="3077" max="3077" width="5.140625" style="297" customWidth="1"/>
    <col min="3078" max="3078" width="10.00390625" style="297" customWidth="1"/>
    <col min="3079" max="3079" width="5.140625" style="297" customWidth="1"/>
    <col min="3080" max="3080" width="10.00390625" style="297" customWidth="1"/>
    <col min="3081" max="3081" width="5.140625" style="297" customWidth="1"/>
    <col min="3082" max="3082" width="10.00390625" style="297" customWidth="1"/>
    <col min="3083" max="3083" width="5.140625" style="297" customWidth="1"/>
    <col min="3084" max="3084" width="10.00390625" style="297" customWidth="1"/>
    <col min="3085" max="3085" width="5.140625" style="297" customWidth="1"/>
    <col min="3086" max="3086" width="11.28125" style="297" customWidth="1"/>
    <col min="3087" max="3087" width="4.7109375" style="297" customWidth="1"/>
    <col min="3088" max="3088" width="17.421875" style="297" customWidth="1"/>
    <col min="3089" max="3089" width="10.8515625" style="297" customWidth="1"/>
    <col min="3090" max="3090" width="10.28125" style="297" customWidth="1"/>
    <col min="3091" max="3091" width="9.140625" style="297" customWidth="1"/>
    <col min="3092" max="3092" width="11.57421875" style="297" customWidth="1"/>
    <col min="3093" max="3095" width="9.140625" style="297" customWidth="1"/>
    <col min="3096" max="3096" width="7.00390625" style="297" customWidth="1"/>
    <col min="3097" max="3328" width="9.140625" style="297" customWidth="1"/>
    <col min="3329" max="3329" width="17.421875" style="297" customWidth="1"/>
    <col min="3330" max="3330" width="10.00390625" style="297" customWidth="1"/>
    <col min="3331" max="3331" width="5.140625" style="297" customWidth="1"/>
    <col min="3332" max="3332" width="10.00390625" style="297" customWidth="1"/>
    <col min="3333" max="3333" width="5.140625" style="297" customWidth="1"/>
    <col min="3334" max="3334" width="10.00390625" style="297" customWidth="1"/>
    <col min="3335" max="3335" width="5.140625" style="297" customWidth="1"/>
    <col min="3336" max="3336" width="10.00390625" style="297" customWidth="1"/>
    <col min="3337" max="3337" width="5.140625" style="297" customWidth="1"/>
    <col min="3338" max="3338" width="10.00390625" style="297" customWidth="1"/>
    <col min="3339" max="3339" width="5.140625" style="297" customWidth="1"/>
    <col min="3340" max="3340" width="10.00390625" style="297" customWidth="1"/>
    <col min="3341" max="3341" width="5.140625" style="297" customWidth="1"/>
    <col min="3342" max="3342" width="11.28125" style="297" customWidth="1"/>
    <col min="3343" max="3343" width="4.7109375" style="297" customWidth="1"/>
    <col min="3344" max="3344" width="17.421875" style="297" customWidth="1"/>
    <col min="3345" max="3345" width="10.8515625" style="297" customWidth="1"/>
    <col min="3346" max="3346" width="10.28125" style="297" customWidth="1"/>
    <col min="3347" max="3347" width="9.140625" style="297" customWidth="1"/>
    <col min="3348" max="3348" width="11.57421875" style="297" customWidth="1"/>
    <col min="3349" max="3351" width="9.140625" style="297" customWidth="1"/>
    <col min="3352" max="3352" width="7.00390625" style="297" customWidth="1"/>
    <col min="3353" max="3584" width="9.140625" style="297" customWidth="1"/>
    <col min="3585" max="3585" width="17.421875" style="297" customWidth="1"/>
    <col min="3586" max="3586" width="10.00390625" style="297" customWidth="1"/>
    <col min="3587" max="3587" width="5.140625" style="297" customWidth="1"/>
    <col min="3588" max="3588" width="10.00390625" style="297" customWidth="1"/>
    <col min="3589" max="3589" width="5.140625" style="297" customWidth="1"/>
    <col min="3590" max="3590" width="10.00390625" style="297" customWidth="1"/>
    <col min="3591" max="3591" width="5.140625" style="297" customWidth="1"/>
    <col min="3592" max="3592" width="10.00390625" style="297" customWidth="1"/>
    <col min="3593" max="3593" width="5.140625" style="297" customWidth="1"/>
    <col min="3594" max="3594" width="10.00390625" style="297" customWidth="1"/>
    <col min="3595" max="3595" width="5.140625" style="297" customWidth="1"/>
    <col min="3596" max="3596" width="10.00390625" style="297" customWidth="1"/>
    <col min="3597" max="3597" width="5.140625" style="297" customWidth="1"/>
    <col min="3598" max="3598" width="11.28125" style="297" customWidth="1"/>
    <col min="3599" max="3599" width="4.7109375" style="297" customWidth="1"/>
    <col min="3600" max="3600" width="17.421875" style="297" customWidth="1"/>
    <col min="3601" max="3601" width="10.8515625" style="297" customWidth="1"/>
    <col min="3602" max="3602" width="10.28125" style="297" customWidth="1"/>
    <col min="3603" max="3603" width="9.140625" style="297" customWidth="1"/>
    <col min="3604" max="3604" width="11.57421875" style="297" customWidth="1"/>
    <col min="3605" max="3607" width="9.140625" style="297" customWidth="1"/>
    <col min="3608" max="3608" width="7.00390625" style="297" customWidth="1"/>
    <col min="3609" max="3840" width="9.140625" style="297" customWidth="1"/>
    <col min="3841" max="3841" width="17.421875" style="297" customWidth="1"/>
    <col min="3842" max="3842" width="10.00390625" style="297" customWidth="1"/>
    <col min="3843" max="3843" width="5.140625" style="297" customWidth="1"/>
    <col min="3844" max="3844" width="10.00390625" style="297" customWidth="1"/>
    <col min="3845" max="3845" width="5.140625" style="297" customWidth="1"/>
    <col min="3846" max="3846" width="10.00390625" style="297" customWidth="1"/>
    <col min="3847" max="3847" width="5.140625" style="297" customWidth="1"/>
    <col min="3848" max="3848" width="10.00390625" style="297" customWidth="1"/>
    <col min="3849" max="3849" width="5.140625" style="297" customWidth="1"/>
    <col min="3850" max="3850" width="10.00390625" style="297" customWidth="1"/>
    <col min="3851" max="3851" width="5.140625" style="297" customWidth="1"/>
    <col min="3852" max="3852" width="10.00390625" style="297" customWidth="1"/>
    <col min="3853" max="3853" width="5.140625" style="297" customWidth="1"/>
    <col min="3854" max="3854" width="11.28125" style="297" customWidth="1"/>
    <col min="3855" max="3855" width="4.7109375" style="297" customWidth="1"/>
    <col min="3856" max="3856" width="17.421875" style="297" customWidth="1"/>
    <col min="3857" max="3857" width="10.8515625" style="297" customWidth="1"/>
    <col min="3858" max="3858" width="10.28125" style="297" customWidth="1"/>
    <col min="3859" max="3859" width="9.140625" style="297" customWidth="1"/>
    <col min="3860" max="3860" width="11.57421875" style="297" customWidth="1"/>
    <col min="3861" max="3863" width="9.140625" style="297" customWidth="1"/>
    <col min="3864" max="3864" width="7.00390625" style="297" customWidth="1"/>
    <col min="3865" max="4096" width="9.140625" style="297" customWidth="1"/>
    <col min="4097" max="4097" width="17.421875" style="297" customWidth="1"/>
    <col min="4098" max="4098" width="10.00390625" style="297" customWidth="1"/>
    <col min="4099" max="4099" width="5.140625" style="297" customWidth="1"/>
    <col min="4100" max="4100" width="10.00390625" style="297" customWidth="1"/>
    <col min="4101" max="4101" width="5.140625" style="297" customWidth="1"/>
    <col min="4102" max="4102" width="10.00390625" style="297" customWidth="1"/>
    <col min="4103" max="4103" width="5.140625" style="297" customWidth="1"/>
    <col min="4104" max="4104" width="10.00390625" style="297" customWidth="1"/>
    <col min="4105" max="4105" width="5.140625" style="297" customWidth="1"/>
    <col min="4106" max="4106" width="10.00390625" style="297" customWidth="1"/>
    <col min="4107" max="4107" width="5.140625" style="297" customWidth="1"/>
    <col min="4108" max="4108" width="10.00390625" style="297" customWidth="1"/>
    <col min="4109" max="4109" width="5.140625" style="297" customWidth="1"/>
    <col min="4110" max="4110" width="11.28125" style="297" customWidth="1"/>
    <col min="4111" max="4111" width="4.7109375" style="297" customWidth="1"/>
    <col min="4112" max="4112" width="17.421875" style="297" customWidth="1"/>
    <col min="4113" max="4113" width="10.8515625" style="297" customWidth="1"/>
    <col min="4114" max="4114" width="10.28125" style="297" customWidth="1"/>
    <col min="4115" max="4115" width="9.140625" style="297" customWidth="1"/>
    <col min="4116" max="4116" width="11.57421875" style="297" customWidth="1"/>
    <col min="4117" max="4119" width="9.140625" style="297" customWidth="1"/>
    <col min="4120" max="4120" width="7.00390625" style="297" customWidth="1"/>
    <col min="4121" max="4352" width="9.140625" style="297" customWidth="1"/>
    <col min="4353" max="4353" width="17.421875" style="297" customWidth="1"/>
    <col min="4354" max="4354" width="10.00390625" style="297" customWidth="1"/>
    <col min="4355" max="4355" width="5.140625" style="297" customWidth="1"/>
    <col min="4356" max="4356" width="10.00390625" style="297" customWidth="1"/>
    <col min="4357" max="4357" width="5.140625" style="297" customWidth="1"/>
    <col min="4358" max="4358" width="10.00390625" style="297" customWidth="1"/>
    <col min="4359" max="4359" width="5.140625" style="297" customWidth="1"/>
    <col min="4360" max="4360" width="10.00390625" style="297" customWidth="1"/>
    <col min="4361" max="4361" width="5.140625" style="297" customWidth="1"/>
    <col min="4362" max="4362" width="10.00390625" style="297" customWidth="1"/>
    <col min="4363" max="4363" width="5.140625" style="297" customWidth="1"/>
    <col min="4364" max="4364" width="10.00390625" style="297" customWidth="1"/>
    <col min="4365" max="4365" width="5.140625" style="297" customWidth="1"/>
    <col min="4366" max="4366" width="11.28125" style="297" customWidth="1"/>
    <col min="4367" max="4367" width="4.7109375" style="297" customWidth="1"/>
    <col min="4368" max="4368" width="17.421875" style="297" customWidth="1"/>
    <col min="4369" max="4369" width="10.8515625" style="297" customWidth="1"/>
    <col min="4370" max="4370" width="10.28125" style="297" customWidth="1"/>
    <col min="4371" max="4371" width="9.140625" style="297" customWidth="1"/>
    <col min="4372" max="4372" width="11.57421875" style="297" customWidth="1"/>
    <col min="4373" max="4375" width="9.140625" style="297" customWidth="1"/>
    <col min="4376" max="4376" width="7.00390625" style="297" customWidth="1"/>
    <col min="4377" max="4608" width="9.140625" style="297" customWidth="1"/>
    <col min="4609" max="4609" width="17.421875" style="297" customWidth="1"/>
    <col min="4610" max="4610" width="10.00390625" style="297" customWidth="1"/>
    <col min="4611" max="4611" width="5.140625" style="297" customWidth="1"/>
    <col min="4612" max="4612" width="10.00390625" style="297" customWidth="1"/>
    <col min="4613" max="4613" width="5.140625" style="297" customWidth="1"/>
    <col min="4614" max="4614" width="10.00390625" style="297" customWidth="1"/>
    <col min="4615" max="4615" width="5.140625" style="297" customWidth="1"/>
    <col min="4616" max="4616" width="10.00390625" style="297" customWidth="1"/>
    <col min="4617" max="4617" width="5.140625" style="297" customWidth="1"/>
    <col min="4618" max="4618" width="10.00390625" style="297" customWidth="1"/>
    <col min="4619" max="4619" width="5.140625" style="297" customWidth="1"/>
    <col min="4620" max="4620" width="10.00390625" style="297" customWidth="1"/>
    <col min="4621" max="4621" width="5.140625" style="297" customWidth="1"/>
    <col min="4622" max="4622" width="11.28125" style="297" customWidth="1"/>
    <col min="4623" max="4623" width="4.7109375" style="297" customWidth="1"/>
    <col min="4624" max="4624" width="17.421875" style="297" customWidth="1"/>
    <col min="4625" max="4625" width="10.8515625" style="297" customWidth="1"/>
    <col min="4626" max="4626" width="10.28125" style="297" customWidth="1"/>
    <col min="4627" max="4627" width="9.140625" style="297" customWidth="1"/>
    <col min="4628" max="4628" width="11.57421875" style="297" customWidth="1"/>
    <col min="4629" max="4631" width="9.140625" style="297" customWidth="1"/>
    <col min="4632" max="4632" width="7.00390625" style="297" customWidth="1"/>
    <col min="4633" max="4864" width="9.140625" style="297" customWidth="1"/>
    <col min="4865" max="4865" width="17.421875" style="297" customWidth="1"/>
    <col min="4866" max="4866" width="10.00390625" style="297" customWidth="1"/>
    <col min="4867" max="4867" width="5.140625" style="297" customWidth="1"/>
    <col min="4868" max="4868" width="10.00390625" style="297" customWidth="1"/>
    <col min="4869" max="4869" width="5.140625" style="297" customWidth="1"/>
    <col min="4870" max="4870" width="10.00390625" style="297" customWidth="1"/>
    <col min="4871" max="4871" width="5.140625" style="297" customWidth="1"/>
    <col min="4872" max="4872" width="10.00390625" style="297" customWidth="1"/>
    <col min="4873" max="4873" width="5.140625" style="297" customWidth="1"/>
    <col min="4874" max="4874" width="10.00390625" style="297" customWidth="1"/>
    <col min="4875" max="4875" width="5.140625" style="297" customWidth="1"/>
    <col min="4876" max="4876" width="10.00390625" style="297" customWidth="1"/>
    <col min="4877" max="4877" width="5.140625" style="297" customWidth="1"/>
    <col min="4878" max="4878" width="11.28125" style="297" customWidth="1"/>
    <col min="4879" max="4879" width="4.7109375" style="297" customWidth="1"/>
    <col min="4880" max="4880" width="17.421875" style="297" customWidth="1"/>
    <col min="4881" max="4881" width="10.8515625" style="297" customWidth="1"/>
    <col min="4882" max="4882" width="10.28125" style="297" customWidth="1"/>
    <col min="4883" max="4883" width="9.140625" style="297" customWidth="1"/>
    <col min="4884" max="4884" width="11.57421875" style="297" customWidth="1"/>
    <col min="4885" max="4887" width="9.140625" style="297" customWidth="1"/>
    <col min="4888" max="4888" width="7.00390625" style="297" customWidth="1"/>
    <col min="4889" max="5120" width="9.140625" style="297" customWidth="1"/>
    <col min="5121" max="5121" width="17.421875" style="297" customWidth="1"/>
    <col min="5122" max="5122" width="10.00390625" style="297" customWidth="1"/>
    <col min="5123" max="5123" width="5.140625" style="297" customWidth="1"/>
    <col min="5124" max="5124" width="10.00390625" style="297" customWidth="1"/>
    <col min="5125" max="5125" width="5.140625" style="297" customWidth="1"/>
    <col min="5126" max="5126" width="10.00390625" style="297" customWidth="1"/>
    <col min="5127" max="5127" width="5.140625" style="297" customWidth="1"/>
    <col min="5128" max="5128" width="10.00390625" style="297" customWidth="1"/>
    <col min="5129" max="5129" width="5.140625" style="297" customWidth="1"/>
    <col min="5130" max="5130" width="10.00390625" style="297" customWidth="1"/>
    <col min="5131" max="5131" width="5.140625" style="297" customWidth="1"/>
    <col min="5132" max="5132" width="10.00390625" style="297" customWidth="1"/>
    <col min="5133" max="5133" width="5.140625" style="297" customWidth="1"/>
    <col min="5134" max="5134" width="11.28125" style="297" customWidth="1"/>
    <col min="5135" max="5135" width="4.7109375" style="297" customWidth="1"/>
    <col min="5136" max="5136" width="17.421875" style="297" customWidth="1"/>
    <col min="5137" max="5137" width="10.8515625" style="297" customWidth="1"/>
    <col min="5138" max="5138" width="10.28125" style="297" customWidth="1"/>
    <col min="5139" max="5139" width="9.140625" style="297" customWidth="1"/>
    <col min="5140" max="5140" width="11.57421875" style="297" customWidth="1"/>
    <col min="5141" max="5143" width="9.140625" style="297" customWidth="1"/>
    <col min="5144" max="5144" width="7.00390625" style="297" customWidth="1"/>
    <col min="5145" max="5376" width="9.140625" style="297" customWidth="1"/>
    <col min="5377" max="5377" width="17.421875" style="297" customWidth="1"/>
    <col min="5378" max="5378" width="10.00390625" style="297" customWidth="1"/>
    <col min="5379" max="5379" width="5.140625" style="297" customWidth="1"/>
    <col min="5380" max="5380" width="10.00390625" style="297" customWidth="1"/>
    <col min="5381" max="5381" width="5.140625" style="297" customWidth="1"/>
    <col min="5382" max="5382" width="10.00390625" style="297" customWidth="1"/>
    <col min="5383" max="5383" width="5.140625" style="297" customWidth="1"/>
    <col min="5384" max="5384" width="10.00390625" style="297" customWidth="1"/>
    <col min="5385" max="5385" width="5.140625" style="297" customWidth="1"/>
    <col min="5386" max="5386" width="10.00390625" style="297" customWidth="1"/>
    <col min="5387" max="5387" width="5.140625" style="297" customWidth="1"/>
    <col min="5388" max="5388" width="10.00390625" style="297" customWidth="1"/>
    <col min="5389" max="5389" width="5.140625" style="297" customWidth="1"/>
    <col min="5390" max="5390" width="11.28125" style="297" customWidth="1"/>
    <col min="5391" max="5391" width="4.7109375" style="297" customWidth="1"/>
    <col min="5392" max="5392" width="17.421875" style="297" customWidth="1"/>
    <col min="5393" max="5393" width="10.8515625" style="297" customWidth="1"/>
    <col min="5394" max="5394" width="10.28125" style="297" customWidth="1"/>
    <col min="5395" max="5395" width="9.140625" style="297" customWidth="1"/>
    <col min="5396" max="5396" width="11.57421875" style="297" customWidth="1"/>
    <col min="5397" max="5399" width="9.140625" style="297" customWidth="1"/>
    <col min="5400" max="5400" width="7.00390625" style="297" customWidth="1"/>
    <col min="5401" max="5632" width="9.140625" style="297" customWidth="1"/>
    <col min="5633" max="5633" width="17.421875" style="297" customWidth="1"/>
    <col min="5634" max="5634" width="10.00390625" style="297" customWidth="1"/>
    <col min="5635" max="5635" width="5.140625" style="297" customWidth="1"/>
    <col min="5636" max="5636" width="10.00390625" style="297" customWidth="1"/>
    <col min="5637" max="5637" width="5.140625" style="297" customWidth="1"/>
    <col min="5638" max="5638" width="10.00390625" style="297" customWidth="1"/>
    <col min="5639" max="5639" width="5.140625" style="297" customWidth="1"/>
    <col min="5640" max="5640" width="10.00390625" style="297" customWidth="1"/>
    <col min="5641" max="5641" width="5.140625" style="297" customWidth="1"/>
    <col min="5642" max="5642" width="10.00390625" style="297" customWidth="1"/>
    <col min="5643" max="5643" width="5.140625" style="297" customWidth="1"/>
    <col min="5644" max="5644" width="10.00390625" style="297" customWidth="1"/>
    <col min="5645" max="5645" width="5.140625" style="297" customWidth="1"/>
    <col min="5646" max="5646" width="11.28125" style="297" customWidth="1"/>
    <col min="5647" max="5647" width="4.7109375" style="297" customWidth="1"/>
    <col min="5648" max="5648" width="17.421875" style="297" customWidth="1"/>
    <col min="5649" max="5649" width="10.8515625" style="297" customWidth="1"/>
    <col min="5650" max="5650" width="10.28125" style="297" customWidth="1"/>
    <col min="5651" max="5651" width="9.140625" style="297" customWidth="1"/>
    <col min="5652" max="5652" width="11.57421875" style="297" customWidth="1"/>
    <col min="5653" max="5655" width="9.140625" style="297" customWidth="1"/>
    <col min="5656" max="5656" width="7.00390625" style="297" customWidth="1"/>
    <col min="5657" max="5888" width="9.140625" style="297" customWidth="1"/>
    <col min="5889" max="5889" width="17.421875" style="297" customWidth="1"/>
    <col min="5890" max="5890" width="10.00390625" style="297" customWidth="1"/>
    <col min="5891" max="5891" width="5.140625" style="297" customWidth="1"/>
    <col min="5892" max="5892" width="10.00390625" style="297" customWidth="1"/>
    <col min="5893" max="5893" width="5.140625" style="297" customWidth="1"/>
    <col min="5894" max="5894" width="10.00390625" style="297" customWidth="1"/>
    <col min="5895" max="5895" width="5.140625" style="297" customWidth="1"/>
    <col min="5896" max="5896" width="10.00390625" style="297" customWidth="1"/>
    <col min="5897" max="5897" width="5.140625" style="297" customWidth="1"/>
    <col min="5898" max="5898" width="10.00390625" style="297" customWidth="1"/>
    <col min="5899" max="5899" width="5.140625" style="297" customWidth="1"/>
    <col min="5900" max="5900" width="10.00390625" style="297" customWidth="1"/>
    <col min="5901" max="5901" width="5.140625" style="297" customWidth="1"/>
    <col min="5902" max="5902" width="11.28125" style="297" customWidth="1"/>
    <col min="5903" max="5903" width="4.7109375" style="297" customWidth="1"/>
    <col min="5904" max="5904" width="17.421875" style="297" customWidth="1"/>
    <col min="5905" max="5905" width="10.8515625" style="297" customWidth="1"/>
    <col min="5906" max="5906" width="10.28125" style="297" customWidth="1"/>
    <col min="5907" max="5907" width="9.140625" style="297" customWidth="1"/>
    <col min="5908" max="5908" width="11.57421875" style="297" customWidth="1"/>
    <col min="5909" max="5911" width="9.140625" style="297" customWidth="1"/>
    <col min="5912" max="5912" width="7.00390625" style="297" customWidth="1"/>
    <col min="5913" max="6144" width="9.140625" style="297" customWidth="1"/>
    <col min="6145" max="6145" width="17.421875" style="297" customWidth="1"/>
    <col min="6146" max="6146" width="10.00390625" style="297" customWidth="1"/>
    <col min="6147" max="6147" width="5.140625" style="297" customWidth="1"/>
    <col min="6148" max="6148" width="10.00390625" style="297" customWidth="1"/>
    <col min="6149" max="6149" width="5.140625" style="297" customWidth="1"/>
    <col min="6150" max="6150" width="10.00390625" style="297" customWidth="1"/>
    <col min="6151" max="6151" width="5.140625" style="297" customWidth="1"/>
    <col min="6152" max="6152" width="10.00390625" style="297" customWidth="1"/>
    <col min="6153" max="6153" width="5.140625" style="297" customWidth="1"/>
    <col min="6154" max="6154" width="10.00390625" style="297" customWidth="1"/>
    <col min="6155" max="6155" width="5.140625" style="297" customWidth="1"/>
    <col min="6156" max="6156" width="10.00390625" style="297" customWidth="1"/>
    <col min="6157" max="6157" width="5.140625" style="297" customWidth="1"/>
    <col min="6158" max="6158" width="11.28125" style="297" customWidth="1"/>
    <col min="6159" max="6159" width="4.7109375" style="297" customWidth="1"/>
    <col min="6160" max="6160" width="17.421875" style="297" customWidth="1"/>
    <col min="6161" max="6161" width="10.8515625" style="297" customWidth="1"/>
    <col min="6162" max="6162" width="10.28125" style="297" customWidth="1"/>
    <col min="6163" max="6163" width="9.140625" style="297" customWidth="1"/>
    <col min="6164" max="6164" width="11.57421875" style="297" customWidth="1"/>
    <col min="6165" max="6167" width="9.140625" style="297" customWidth="1"/>
    <col min="6168" max="6168" width="7.00390625" style="297" customWidth="1"/>
    <col min="6169" max="6400" width="9.140625" style="297" customWidth="1"/>
    <col min="6401" max="6401" width="17.421875" style="297" customWidth="1"/>
    <col min="6402" max="6402" width="10.00390625" style="297" customWidth="1"/>
    <col min="6403" max="6403" width="5.140625" style="297" customWidth="1"/>
    <col min="6404" max="6404" width="10.00390625" style="297" customWidth="1"/>
    <col min="6405" max="6405" width="5.140625" style="297" customWidth="1"/>
    <col min="6406" max="6406" width="10.00390625" style="297" customWidth="1"/>
    <col min="6407" max="6407" width="5.140625" style="297" customWidth="1"/>
    <col min="6408" max="6408" width="10.00390625" style="297" customWidth="1"/>
    <col min="6409" max="6409" width="5.140625" style="297" customWidth="1"/>
    <col min="6410" max="6410" width="10.00390625" style="297" customWidth="1"/>
    <col min="6411" max="6411" width="5.140625" style="297" customWidth="1"/>
    <col min="6412" max="6412" width="10.00390625" style="297" customWidth="1"/>
    <col min="6413" max="6413" width="5.140625" style="297" customWidth="1"/>
    <col min="6414" max="6414" width="11.28125" style="297" customWidth="1"/>
    <col min="6415" max="6415" width="4.7109375" style="297" customWidth="1"/>
    <col min="6416" max="6416" width="17.421875" style="297" customWidth="1"/>
    <col min="6417" max="6417" width="10.8515625" style="297" customWidth="1"/>
    <col min="6418" max="6418" width="10.28125" style="297" customWidth="1"/>
    <col min="6419" max="6419" width="9.140625" style="297" customWidth="1"/>
    <col min="6420" max="6420" width="11.57421875" style="297" customWidth="1"/>
    <col min="6421" max="6423" width="9.140625" style="297" customWidth="1"/>
    <col min="6424" max="6424" width="7.00390625" style="297" customWidth="1"/>
    <col min="6425" max="6656" width="9.140625" style="297" customWidth="1"/>
    <col min="6657" max="6657" width="17.421875" style="297" customWidth="1"/>
    <col min="6658" max="6658" width="10.00390625" style="297" customWidth="1"/>
    <col min="6659" max="6659" width="5.140625" style="297" customWidth="1"/>
    <col min="6660" max="6660" width="10.00390625" style="297" customWidth="1"/>
    <col min="6661" max="6661" width="5.140625" style="297" customWidth="1"/>
    <col min="6662" max="6662" width="10.00390625" style="297" customWidth="1"/>
    <col min="6663" max="6663" width="5.140625" style="297" customWidth="1"/>
    <col min="6664" max="6664" width="10.00390625" style="297" customWidth="1"/>
    <col min="6665" max="6665" width="5.140625" style="297" customWidth="1"/>
    <col min="6666" max="6666" width="10.00390625" style="297" customWidth="1"/>
    <col min="6667" max="6667" width="5.140625" style="297" customWidth="1"/>
    <col min="6668" max="6668" width="10.00390625" style="297" customWidth="1"/>
    <col min="6669" max="6669" width="5.140625" style="297" customWidth="1"/>
    <col min="6670" max="6670" width="11.28125" style="297" customWidth="1"/>
    <col min="6671" max="6671" width="4.7109375" style="297" customWidth="1"/>
    <col min="6672" max="6672" width="17.421875" style="297" customWidth="1"/>
    <col min="6673" max="6673" width="10.8515625" style="297" customWidth="1"/>
    <col min="6674" max="6674" width="10.28125" style="297" customWidth="1"/>
    <col min="6675" max="6675" width="9.140625" style="297" customWidth="1"/>
    <col min="6676" max="6676" width="11.57421875" style="297" customWidth="1"/>
    <col min="6677" max="6679" width="9.140625" style="297" customWidth="1"/>
    <col min="6680" max="6680" width="7.00390625" style="297" customWidth="1"/>
    <col min="6681" max="6912" width="9.140625" style="297" customWidth="1"/>
    <col min="6913" max="6913" width="17.421875" style="297" customWidth="1"/>
    <col min="6914" max="6914" width="10.00390625" style="297" customWidth="1"/>
    <col min="6915" max="6915" width="5.140625" style="297" customWidth="1"/>
    <col min="6916" max="6916" width="10.00390625" style="297" customWidth="1"/>
    <col min="6917" max="6917" width="5.140625" style="297" customWidth="1"/>
    <col min="6918" max="6918" width="10.00390625" style="297" customWidth="1"/>
    <col min="6919" max="6919" width="5.140625" style="297" customWidth="1"/>
    <col min="6920" max="6920" width="10.00390625" style="297" customWidth="1"/>
    <col min="6921" max="6921" width="5.140625" style="297" customWidth="1"/>
    <col min="6922" max="6922" width="10.00390625" style="297" customWidth="1"/>
    <col min="6923" max="6923" width="5.140625" style="297" customWidth="1"/>
    <col min="6924" max="6924" width="10.00390625" style="297" customWidth="1"/>
    <col min="6925" max="6925" width="5.140625" style="297" customWidth="1"/>
    <col min="6926" max="6926" width="11.28125" style="297" customWidth="1"/>
    <col min="6927" max="6927" width="4.7109375" style="297" customWidth="1"/>
    <col min="6928" max="6928" width="17.421875" style="297" customWidth="1"/>
    <col min="6929" max="6929" width="10.8515625" style="297" customWidth="1"/>
    <col min="6930" max="6930" width="10.28125" style="297" customWidth="1"/>
    <col min="6931" max="6931" width="9.140625" style="297" customWidth="1"/>
    <col min="6932" max="6932" width="11.57421875" style="297" customWidth="1"/>
    <col min="6933" max="6935" width="9.140625" style="297" customWidth="1"/>
    <col min="6936" max="6936" width="7.00390625" style="297" customWidth="1"/>
    <col min="6937" max="7168" width="9.140625" style="297" customWidth="1"/>
    <col min="7169" max="7169" width="17.421875" style="297" customWidth="1"/>
    <col min="7170" max="7170" width="10.00390625" style="297" customWidth="1"/>
    <col min="7171" max="7171" width="5.140625" style="297" customWidth="1"/>
    <col min="7172" max="7172" width="10.00390625" style="297" customWidth="1"/>
    <col min="7173" max="7173" width="5.140625" style="297" customWidth="1"/>
    <col min="7174" max="7174" width="10.00390625" style="297" customWidth="1"/>
    <col min="7175" max="7175" width="5.140625" style="297" customWidth="1"/>
    <col min="7176" max="7176" width="10.00390625" style="297" customWidth="1"/>
    <col min="7177" max="7177" width="5.140625" style="297" customWidth="1"/>
    <col min="7178" max="7178" width="10.00390625" style="297" customWidth="1"/>
    <col min="7179" max="7179" width="5.140625" style="297" customWidth="1"/>
    <col min="7180" max="7180" width="10.00390625" style="297" customWidth="1"/>
    <col min="7181" max="7181" width="5.140625" style="297" customWidth="1"/>
    <col min="7182" max="7182" width="11.28125" style="297" customWidth="1"/>
    <col min="7183" max="7183" width="4.7109375" style="297" customWidth="1"/>
    <col min="7184" max="7184" width="17.421875" style="297" customWidth="1"/>
    <col min="7185" max="7185" width="10.8515625" style="297" customWidth="1"/>
    <col min="7186" max="7186" width="10.28125" style="297" customWidth="1"/>
    <col min="7187" max="7187" width="9.140625" style="297" customWidth="1"/>
    <col min="7188" max="7188" width="11.57421875" style="297" customWidth="1"/>
    <col min="7189" max="7191" width="9.140625" style="297" customWidth="1"/>
    <col min="7192" max="7192" width="7.00390625" style="297" customWidth="1"/>
    <col min="7193" max="7424" width="9.140625" style="297" customWidth="1"/>
    <col min="7425" max="7425" width="17.421875" style="297" customWidth="1"/>
    <col min="7426" max="7426" width="10.00390625" style="297" customWidth="1"/>
    <col min="7427" max="7427" width="5.140625" style="297" customWidth="1"/>
    <col min="7428" max="7428" width="10.00390625" style="297" customWidth="1"/>
    <col min="7429" max="7429" width="5.140625" style="297" customWidth="1"/>
    <col min="7430" max="7430" width="10.00390625" style="297" customWidth="1"/>
    <col min="7431" max="7431" width="5.140625" style="297" customWidth="1"/>
    <col min="7432" max="7432" width="10.00390625" style="297" customWidth="1"/>
    <col min="7433" max="7433" width="5.140625" style="297" customWidth="1"/>
    <col min="7434" max="7434" width="10.00390625" style="297" customWidth="1"/>
    <col min="7435" max="7435" width="5.140625" style="297" customWidth="1"/>
    <col min="7436" max="7436" width="10.00390625" style="297" customWidth="1"/>
    <col min="7437" max="7437" width="5.140625" style="297" customWidth="1"/>
    <col min="7438" max="7438" width="11.28125" style="297" customWidth="1"/>
    <col min="7439" max="7439" width="4.7109375" style="297" customWidth="1"/>
    <col min="7440" max="7440" width="17.421875" style="297" customWidth="1"/>
    <col min="7441" max="7441" width="10.8515625" style="297" customWidth="1"/>
    <col min="7442" max="7442" width="10.28125" style="297" customWidth="1"/>
    <col min="7443" max="7443" width="9.140625" style="297" customWidth="1"/>
    <col min="7444" max="7444" width="11.57421875" style="297" customWidth="1"/>
    <col min="7445" max="7447" width="9.140625" style="297" customWidth="1"/>
    <col min="7448" max="7448" width="7.00390625" style="297" customWidth="1"/>
    <col min="7449" max="7680" width="9.140625" style="297" customWidth="1"/>
    <col min="7681" max="7681" width="17.421875" style="297" customWidth="1"/>
    <col min="7682" max="7682" width="10.00390625" style="297" customWidth="1"/>
    <col min="7683" max="7683" width="5.140625" style="297" customWidth="1"/>
    <col min="7684" max="7684" width="10.00390625" style="297" customWidth="1"/>
    <col min="7685" max="7685" width="5.140625" style="297" customWidth="1"/>
    <col min="7686" max="7686" width="10.00390625" style="297" customWidth="1"/>
    <col min="7687" max="7687" width="5.140625" style="297" customWidth="1"/>
    <col min="7688" max="7688" width="10.00390625" style="297" customWidth="1"/>
    <col min="7689" max="7689" width="5.140625" style="297" customWidth="1"/>
    <col min="7690" max="7690" width="10.00390625" style="297" customWidth="1"/>
    <col min="7691" max="7691" width="5.140625" style="297" customWidth="1"/>
    <col min="7692" max="7692" width="10.00390625" style="297" customWidth="1"/>
    <col min="7693" max="7693" width="5.140625" style="297" customWidth="1"/>
    <col min="7694" max="7694" width="11.28125" style="297" customWidth="1"/>
    <col min="7695" max="7695" width="4.7109375" style="297" customWidth="1"/>
    <col min="7696" max="7696" width="17.421875" style="297" customWidth="1"/>
    <col min="7697" max="7697" width="10.8515625" style="297" customWidth="1"/>
    <col min="7698" max="7698" width="10.28125" style="297" customWidth="1"/>
    <col min="7699" max="7699" width="9.140625" style="297" customWidth="1"/>
    <col min="7700" max="7700" width="11.57421875" style="297" customWidth="1"/>
    <col min="7701" max="7703" width="9.140625" style="297" customWidth="1"/>
    <col min="7704" max="7704" width="7.00390625" style="297" customWidth="1"/>
    <col min="7705" max="7936" width="9.140625" style="297" customWidth="1"/>
    <col min="7937" max="7937" width="17.421875" style="297" customWidth="1"/>
    <col min="7938" max="7938" width="10.00390625" style="297" customWidth="1"/>
    <col min="7939" max="7939" width="5.140625" style="297" customWidth="1"/>
    <col min="7940" max="7940" width="10.00390625" style="297" customWidth="1"/>
    <col min="7941" max="7941" width="5.140625" style="297" customWidth="1"/>
    <col min="7942" max="7942" width="10.00390625" style="297" customWidth="1"/>
    <col min="7943" max="7943" width="5.140625" style="297" customWidth="1"/>
    <col min="7944" max="7944" width="10.00390625" style="297" customWidth="1"/>
    <col min="7945" max="7945" width="5.140625" style="297" customWidth="1"/>
    <col min="7946" max="7946" width="10.00390625" style="297" customWidth="1"/>
    <col min="7947" max="7947" width="5.140625" style="297" customWidth="1"/>
    <col min="7948" max="7948" width="10.00390625" style="297" customWidth="1"/>
    <col min="7949" max="7949" width="5.140625" style="297" customWidth="1"/>
    <col min="7950" max="7950" width="11.28125" style="297" customWidth="1"/>
    <col min="7951" max="7951" width="4.7109375" style="297" customWidth="1"/>
    <col min="7952" max="7952" width="17.421875" style="297" customWidth="1"/>
    <col min="7953" max="7953" width="10.8515625" style="297" customWidth="1"/>
    <col min="7954" max="7954" width="10.28125" style="297" customWidth="1"/>
    <col min="7955" max="7955" width="9.140625" style="297" customWidth="1"/>
    <col min="7956" max="7956" width="11.57421875" style="297" customWidth="1"/>
    <col min="7957" max="7959" width="9.140625" style="297" customWidth="1"/>
    <col min="7960" max="7960" width="7.00390625" style="297" customWidth="1"/>
    <col min="7961" max="8192" width="9.140625" style="297" customWidth="1"/>
    <col min="8193" max="8193" width="17.421875" style="297" customWidth="1"/>
    <col min="8194" max="8194" width="10.00390625" style="297" customWidth="1"/>
    <col min="8195" max="8195" width="5.140625" style="297" customWidth="1"/>
    <col min="8196" max="8196" width="10.00390625" style="297" customWidth="1"/>
    <col min="8197" max="8197" width="5.140625" style="297" customWidth="1"/>
    <col min="8198" max="8198" width="10.00390625" style="297" customWidth="1"/>
    <col min="8199" max="8199" width="5.140625" style="297" customWidth="1"/>
    <col min="8200" max="8200" width="10.00390625" style="297" customWidth="1"/>
    <col min="8201" max="8201" width="5.140625" style="297" customWidth="1"/>
    <col min="8202" max="8202" width="10.00390625" style="297" customWidth="1"/>
    <col min="8203" max="8203" width="5.140625" style="297" customWidth="1"/>
    <col min="8204" max="8204" width="10.00390625" style="297" customWidth="1"/>
    <col min="8205" max="8205" width="5.140625" style="297" customWidth="1"/>
    <col min="8206" max="8206" width="11.28125" style="297" customWidth="1"/>
    <col min="8207" max="8207" width="4.7109375" style="297" customWidth="1"/>
    <col min="8208" max="8208" width="17.421875" style="297" customWidth="1"/>
    <col min="8209" max="8209" width="10.8515625" style="297" customWidth="1"/>
    <col min="8210" max="8210" width="10.28125" style="297" customWidth="1"/>
    <col min="8211" max="8211" width="9.140625" style="297" customWidth="1"/>
    <col min="8212" max="8212" width="11.57421875" style="297" customWidth="1"/>
    <col min="8213" max="8215" width="9.140625" style="297" customWidth="1"/>
    <col min="8216" max="8216" width="7.00390625" style="297" customWidth="1"/>
    <col min="8217" max="8448" width="9.140625" style="297" customWidth="1"/>
    <col min="8449" max="8449" width="17.421875" style="297" customWidth="1"/>
    <col min="8450" max="8450" width="10.00390625" style="297" customWidth="1"/>
    <col min="8451" max="8451" width="5.140625" style="297" customWidth="1"/>
    <col min="8452" max="8452" width="10.00390625" style="297" customWidth="1"/>
    <col min="8453" max="8453" width="5.140625" style="297" customWidth="1"/>
    <col min="8454" max="8454" width="10.00390625" style="297" customWidth="1"/>
    <col min="8455" max="8455" width="5.140625" style="297" customWidth="1"/>
    <col min="8456" max="8456" width="10.00390625" style="297" customWidth="1"/>
    <col min="8457" max="8457" width="5.140625" style="297" customWidth="1"/>
    <col min="8458" max="8458" width="10.00390625" style="297" customWidth="1"/>
    <col min="8459" max="8459" width="5.140625" style="297" customWidth="1"/>
    <col min="8460" max="8460" width="10.00390625" style="297" customWidth="1"/>
    <col min="8461" max="8461" width="5.140625" style="297" customWidth="1"/>
    <col min="8462" max="8462" width="11.28125" style="297" customWidth="1"/>
    <col min="8463" max="8463" width="4.7109375" style="297" customWidth="1"/>
    <col min="8464" max="8464" width="17.421875" style="297" customWidth="1"/>
    <col min="8465" max="8465" width="10.8515625" style="297" customWidth="1"/>
    <col min="8466" max="8466" width="10.28125" style="297" customWidth="1"/>
    <col min="8467" max="8467" width="9.140625" style="297" customWidth="1"/>
    <col min="8468" max="8468" width="11.57421875" style="297" customWidth="1"/>
    <col min="8469" max="8471" width="9.140625" style="297" customWidth="1"/>
    <col min="8472" max="8472" width="7.00390625" style="297" customWidth="1"/>
    <col min="8473" max="8704" width="9.140625" style="297" customWidth="1"/>
    <col min="8705" max="8705" width="17.421875" style="297" customWidth="1"/>
    <col min="8706" max="8706" width="10.00390625" style="297" customWidth="1"/>
    <col min="8707" max="8707" width="5.140625" style="297" customWidth="1"/>
    <col min="8708" max="8708" width="10.00390625" style="297" customWidth="1"/>
    <col min="8709" max="8709" width="5.140625" style="297" customWidth="1"/>
    <col min="8710" max="8710" width="10.00390625" style="297" customWidth="1"/>
    <col min="8711" max="8711" width="5.140625" style="297" customWidth="1"/>
    <col min="8712" max="8712" width="10.00390625" style="297" customWidth="1"/>
    <col min="8713" max="8713" width="5.140625" style="297" customWidth="1"/>
    <col min="8714" max="8714" width="10.00390625" style="297" customWidth="1"/>
    <col min="8715" max="8715" width="5.140625" style="297" customWidth="1"/>
    <col min="8716" max="8716" width="10.00390625" style="297" customWidth="1"/>
    <col min="8717" max="8717" width="5.140625" style="297" customWidth="1"/>
    <col min="8718" max="8718" width="11.28125" style="297" customWidth="1"/>
    <col min="8719" max="8719" width="4.7109375" style="297" customWidth="1"/>
    <col min="8720" max="8720" width="17.421875" style="297" customWidth="1"/>
    <col min="8721" max="8721" width="10.8515625" style="297" customWidth="1"/>
    <col min="8722" max="8722" width="10.28125" style="297" customWidth="1"/>
    <col min="8723" max="8723" width="9.140625" style="297" customWidth="1"/>
    <col min="8724" max="8724" width="11.57421875" style="297" customWidth="1"/>
    <col min="8725" max="8727" width="9.140625" style="297" customWidth="1"/>
    <col min="8728" max="8728" width="7.00390625" style="297" customWidth="1"/>
    <col min="8729" max="8960" width="9.140625" style="297" customWidth="1"/>
    <col min="8961" max="8961" width="17.421875" style="297" customWidth="1"/>
    <col min="8962" max="8962" width="10.00390625" style="297" customWidth="1"/>
    <col min="8963" max="8963" width="5.140625" style="297" customWidth="1"/>
    <col min="8964" max="8964" width="10.00390625" style="297" customWidth="1"/>
    <col min="8965" max="8965" width="5.140625" style="297" customWidth="1"/>
    <col min="8966" max="8966" width="10.00390625" style="297" customWidth="1"/>
    <col min="8967" max="8967" width="5.140625" style="297" customWidth="1"/>
    <col min="8968" max="8968" width="10.00390625" style="297" customWidth="1"/>
    <col min="8969" max="8969" width="5.140625" style="297" customWidth="1"/>
    <col min="8970" max="8970" width="10.00390625" style="297" customWidth="1"/>
    <col min="8971" max="8971" width="5.140625" style="297" customWidth="1"/>
    <col min="8972" max="8972" width="10.00390625" style="297" customWidth="1"/>
    <col min="8973" max="8973" width="5.140625" style="297" customWidth="1"/>
    <col min="8974" max="8974" width="11.28125" style="297" customWidth="1"/>
    <col min="8975" max="8975" width="4.7109375" style="297" customWidth="1"/>
    <col min="8976" max="8976" width="17.421875" style="297" customWidth="1"/>
    <col min="8977" max="8977" width="10.8515625" style="297" customWidth="1"/>
    <col min="8978" max="8978" width="10.28125" style="297" customWidth="1"/>
    <col min="8979" max="8979" width="9.140625" style="297" customWidth="1"/>
    <col min="8980" max="8980" width="11.57421875" style="297" customWidth="1"/>
    <col min="8981" max="8983" width="9.140625" style="297" customWidth="1"/>
    <col min="8984" max="8984" width="7.00390625" style="297" customWidth="1"/>
    <col min="8985" max="9216" width="9.140625" style="297" customWidth="1"/>
    <col min="9217" max="9217" width="17.421875" style="297" customWidth="1"/>
    <col min="9218" max="9218" width="10.00390625" style="297" customWidth="1"/>
    <col min="9219" max="9219" width="5.140625" style="297" customWidth="1"/>
    <col min="9220" max="9220" width="10.00390625" style="297" customWidth="1"/>
    <col min="9221" max="9221" width="5.140625" style="297" customWidth="1"/>
    <col min="9222" max="9222" width="10.00390625" style="297" customWidth="1"/>
    <col min="9223" max="9223" width="5.140625" style="297" customWidth="1"/>
    <col min="9224" max="9224" width="10.00390625" style="297" customWidth="1"/>
    <col min="9225" max="9225" width="5.140625" style="297" customWidth="1"/>
    <col min="9226" max="9226" width="10.00390625" style="297" customWidth="1"/>
    <col min="9227" max="9227" width="5.140625" style="297" customWidth="1"/>
    <col min="9228" max="9228" width="10.00390625" style="297" customWidth="1"/>
    <col min="9229" max="9229" width="5.140625" style="297" customWidth="1"/>
    <col min="9230" max="9230" width="11.28125" style="297" customWidth="1"/>
    <col min="9231" max="9231" width="4.7109375" style="297" customWidth="1"/>
    <col min="9232" max="9232" width="17.421875" style="297" customWidth="1"/>
    <col min="9233" max="9233" width="10.8515625" style="297" customWidth="1"/>
    <col min="9234" max="9234" width="10.28125" style="297" customWidth="1"/>
    <col min="9235" max="9235" width="9.140625" style="297" customWidth="1"/>
    <col min="9236" max="9236" width="11.57421875" style="297" customWidth="1"/>
    <col min="9237" max="9239" width="9.140625" style="297" customWidth="1"/>
    <col min="9240" max="9240" width="7.00390625" style="297" customWidth="1"/>
    <col min="9241" max="9472" width="9.140625" style="297" customWidth="1"/>
    <col min="9473" max="9473" width="17.421875" style="297" customWidth="1"/>
    <col min="9474" max="9474" width="10.00390625" style="297" customWidth="1"/>
    <col min="9475" max="9475" width="5.140625" style="297" customWidth="1"/>
    <col min="9476" max="9476" width="10.00390625" style="297" customWidth="1"/>
    <col min="9477" max="9477" width="5.140625" style="297" customWidth="1"/>
    <col min="9478" max="9478" width="10.00390625" style="297" customWidth="1"/>
    <col min="9479" max="9479" width="5.140625" style="297" customWidth="1"/>
    <col min="9480" max="9480" width="10.00390625" style="297" customWidth="1"/>
    <col min="9481" max="9481" width="5.140625" style="297" customWidth="1"/>
    <col min="9482" max="9482" width="10.00390625" style="297" customWidth="1"/>
    <col min="9483" max="9483" width="5.140625" style="297" customWidth="1"/>
    <col min="9484" max="9484" width="10.00390625" style="297" customWidth="1"/>
    <col min="9485" max="9485" width="5.140625" style="297" customWidth="1"/>
    <col min="9486" max="9486" width="11.28125" style="297" customWidth="1"/>
    <col min="9487" max="9487" width="4.7109375" style="297" customWidth="1"/>
    <col min="9488" max="9488" width="17.421875" style="297" customWidth="1"/>
    <col min="9489" max="9489" width="10.8515625" style="297" customWidth="1"/>
    <col min="9490" max="9490" width="10.28125" style="297" customWidth="1"/>
    <col min="9491" max="9491" width="9.140625" style="297" customWidth="1"/>
    <col min="9492" max="9492" width="11.57421875" style="297" customWidth="1"/>
    <col min="9493" max="9495" width="9.140625" style="297" customWidth="1"/>
    <col min="9496" max="9496" width="7.00390625" style="297" customWidth="1"/>
    <col min="9497" max="9728" width="9.140625" style="297" customWidth="1"/>
    <col min="9729" max="9729" width="17.421875" style="297" customWidth="1"/>
    <col min="9730" max="9730" width="10.00390625" style="297" customWidth="1"/>
    <col min="9731" max="9731" width="5.140625" style="297" customWidth="1"/>
    <col min="9732" max="9732" width="10.00390625" style="297" customWidth="1"/>
    <col min="9733" max="9733" width="5.140625" style="297" customWidth="1"/>
    <col min="9734" max="9734" width="10.00390625" style="297" customWidth="1"/>
    <col min="9735" max="9735" width="5.140625" style="297" customWidth="1"/>
    <col min="9736" max="9736" width="10.00390625" style="297" customWidth="1"/>
    <col min="9737" max="9737" width="5.140625" style="297" customWidth="1"/>
    <col min="9738" max="9738" width="10.00390625" style="297" customWidth="1"/>
    <col min="9739" max="9739" width="5.140625" style="297" customWidth="1"/>
    <col min="9740" max="9740" width="10.00390625" style="297" customWidth="1"/>
    <col min="9741" max="9741" width="5.140625" style="297" customWidth="1"/>
    <col min="9742" max="9742" width="11.28125" style="297" customWidth="1"/>
    <col min="9743" max="9743" width="4.7109375" style="297" customWidth="1"/>
    <col min="9744" max="9744" width="17.421875" style="297" customWidth="1"/>
    <col min="9745" max="9745" width="10.8515625" style="297" customWidth="1"/>
    <col min="9746" max="9746" width="10.28125" style="297" customWidth="1"/>
    <col min="9747" max="9747" width="9.140625" style="297" customWidth="1"/>
    <col min="9748" max="9748" width="11.57421875" style="297" customWidth="1"/>
    <col min="9749" max="9751" width="9.140625" style="297" customWidth="1"/>
    <col min="9752" max="9752" width="7.00390625" style="297" customWidth="1"/>
    <col min="9753" max="9984" width="9.140625" style="297" customWidth="1"/>
    <col min="9985" max="9985" width="17.421875" style="297" customWidth="1"/>
    <col min="9986" max="9986" width="10.00390625" style="297" customWidth="1"/>
    <col min="9987" max="9987" width="5.140625" style="297" customWidth="1"/>
    <col min="9988" max="9988" width="10.00390625" style="297" customWidth="1"/>
    <col min="9989" max="9989" width="5.140625" style="297" customWidth="1"/>
    <col min="9990" max="9990" width="10.00390625" style="297" customWidth="1"/>
    <col min="9991" max="9991" width="5.140625" style="297" customWidth="1"/>
    <col min="9992" max="9992" width="10.00390625" style="297" customWidth="1"/>
    <col min="9993" max="9993" width="5.140625" style="297" customWidth="1"/>
    <col min="9994" max="9994" width="10.00390625" style="297" customWidth="1"/>
    <col min="9995" max="9995" width="5.140625" style="297" customWidth="1"/>
    <col min="9996" max="9996" width="10.00390625" style="297" customWidth="1"/>
    <col min="9997" max="9997" width="5.140625" style="297" customWidth="1"/>
    <col min="9998" max="9998" width="11.28125" style="297" customWidth="1"/>
    <col min="9999" max="9999" width="4.7109375" style="297" customWidth="1"/>
    <col min="10000" max="10000" width="17.421875" style="297" customWidth="1"/>
    <col min="10001" max="10001" width="10.8515625" style="297" customWidth="1"/>
    <col min="10002" max="10002" width="10.28125" style="297" customWidth="1"/>
    <col min="10003" max="10003" width="9.140625" style="297" customWidth="1"/>
    <col min="10004" max="10004" width="11.57421875" style="297" customWidth="1"/>
    <col min="10005" max="10007" width="9.140625" style="297" customWidth="1"/>
    <col min="10008" max="10008" width="7.00390625" style="297" customWidth="1"/>
    <col min="10009" max="10240" width="9.140625" style="297" customWidth="1"/>
    <col min="10241" max="10241" width="17.421875" style="297" customWidth="1"/>
    <col min="10242" max="10242" width="10.00390625" style="297" customWidth="1"/>
    <col min="10243" max="10243" width="5.140625" style="297" customWidth="1"/>
    <col min="10244" max="10244" width="10.00390625" style="297" customWidth="1"/>
    <col min="10245" max="10245" width="5.140625" style="297" customWidth="1"/>
    <col min="10246" max="10246" width="10.00390625" style="297" customWidth="1"/>
    <col min="10247" max="10247" width="5.140625" style="297" customWidth="1"/>
    <col min="10248" max="10248" width="10.00390625" style="297" customWidth="1"/>
    <col min="10249" max="10249" width="5.140625" style="297" customWidth="1"/>
    <col min="10250" max="10250" width="10.00390625" style="297" customWidth="1"/>
    <col min="10251" max="10251" width="5.140625" style="297" customWidth="1"/>
    <col min="10252" max="10252" width="10.00390625" style="297" customWidth="1"/>
    <col min="10253" max="10253" width="5.140625" style="297" customWidth="1"/>
    <col min="10254" max="10254" width="11.28125" style="297" customWidth="1"/>
    <col min="10255" max="10255" width="4.7109375" style="297" customWidth="1"/>
    <col min="10256" max="10256" width="17.421875" style="297" customWidth="1"/>
    <col min="10257" max="10257" width="10.8515625" style="297" customWidth="1"/>
    <col min="10258" max="10258" width="10.28125" style="297" customWidth="1"/>
    <col min="10259" max="10259" width="9.140625" style="297" customWidth="1"/>
    <col min="10260" max="10260" width="11.57421875" style="297" customWidth="1"/>
    <col min="10261" max="10263" width="9.140625" style="297" customWidth="1"/>
    <col min="10264" max="10264" width="7.00390625" style="297" customWidth="1"/>
    <col min="10265" max="10496" width="9.140625" style="297" customWidth="1"/>
    <col min="10497" max="10497" width="17.421875" style="297" customWidth="1"/>
    <col min="10498" max="10498" width="10.00390625" style="297" customWidth="1"/>
    <col min="10499" max="10499" width="5.140625" style="297" customWidth="1"/>
    <col min="10500" max="10500" width="10.00390625" style="297" customWidth="1"/>
    <col min="10501" max="10501" width="5.140625" style="297" customWidth="1"/>
    <col min="10502" max="10502" width="10.00390625" style="297" customWidth="1"/>
    <col min="10503" max="10503" width="5.140625" style="297" customWidth="1"/>
    <col min="10504" max="10504" width="10.00390625" style="297" customWidth="1"/>
    <col min="10505" max="10505" width="5.140625" style="297" customWidth="1"/>
    <col min="10506" max="10506" width="10.00390625" style="297" customWidth="1"/>
    <col min="10507" max="10507" width="5.140625" style="297" customWidth="1"/>
    <col min="10508" max="10508" width="10.00390625" style="297" customWidth="1"/>
    <col min="10509" max="10509" width="5.140625" style="297" customWidth="1"/>
    <col min="10510" max="10510" width="11.28125" style="297" customWidth="1"/>
    <col min="10511" max="10511" width="4.7109375" style="297" customWidth="1"/>
    <col min="10512" max="10512" width="17.421875" style="297" customWidth="1"/>
    <col min="10513" max="10513" width="10.8515625" style="297" customWidth="1"/>
    <col min="10514" max="10514" width="10.28125" style="297" customWidth="1"/>
    <col min="10515" max="10515" width="9.140625" style="297" customWidth="1"/>
    <col min="10516" max="10516" width="11.57421875" style="297" customWidth="1"/>
    <col min="10517" max="10519" width="9.140625" style="297" customWidth="1"/>
    <col min="10520" max="10520" width="7.00390625" style="297" customWidth="1"/>
    <col min="10521" max="10752" width="9.140625" style="297" customWidth="1"/>
    <col min="10753" max="10753" width="17.421875" style="297" customWidth="1"/>
    <col min="10754" max="10754" width="10.00390625" style="297" customWidth="1"/>
    <col min="10755" max="10755" width="5.140625" style="297" customWidth="1"/>
    <col min="10756" max="10756" width="10.00390625" style="297" customWidth="1"/>
    <col min="10757" max="10757" width="5.140625" style="297" customWidth="1"/>
    <col min="10758" max="10758" width="10.00390625" style="297" customWidth="1"/>
    <col min="10759" max="10759" width="5.140625" style="297" customWidth="1"/>
    <col min="10760" max="10760" width="10.00390625" style="297" customWidth="1"/>
    <col min="10761" max="10761" width="5.140625" style="297" customWidth="1"/>
    <col min="10762" max="10762" width="10.00390625" style="297" customWidth="1"/>
    <col min="10763" max="10763" width="5.140625" style="297" customWidth="1"/>
    <col min="10764" max="10764" width="10.00390625" style="297" customWidth="1"/>
    <col min="10765" max="10765" width="5.140625" style="297" customWidth="1"/>
    <col min="10766" max="10766" width="11.28125" style="297" customWidth="1"/>
    <col min="10767" max="10767" width="4.7109375" style="297" customWidth="1"/>
    <col min="10768" max="10768" width="17.421875" style="297" customWidth="1"/>
    <col min="10769" max="10769" width="10.8515625" style="297" customWidth="1"/>
    <col min="10770" max="10770" width="10.28125" style="297" customWidth="1"/>
    <col min="10771" max="10771" width="9.140625" style="297" customWidth="1"/>
    <col min="10772" max="10772" width="11.57421875" style="297" customWidth="1"/>
    <col min="10773" max="10775" width="9.140625" style="297" customWidth="1"/>
    <col min="10776" max="10776" width="7.00390625" style="297" customWidth="1"/>
    <col min="10777" max="11008" width="9.140625" style="297" customWidth="1"/>
    <col min="11009" max="11009" width="17.421875" style="297" customWidth="1"/>
    <col min="11010" max="11010" width="10.00390625" style="297" customWidth="1"/>
    <col min="11011" max="11011" width="5.140625" style="297" customWidth="1"/>
    <col min="11012" max="11012" width="10.00390625" style="297" customWidth="1"/>
    <col min="11013" max="11013" width="5.140625" style="297" customWidth="1"/>
    <col min="11014" max="11014" width="10.00390625" style="297" customWidth="1"/>
    <col min="11015" max="11015" width="5.140625" style="297" customWidth="1"/>
    <col min="11016" max="11016" width="10.00390625" style="297" customWidth="1"/>
    <col min="11017" max="11017" width="5.140625" style="297" customWidth="1"/>
    <col min="11018" max="11018" width="10.00390625" style="297" customWidth="1"/>
    <col min="11019" max="11019" width="5.140625" style="297" customWidth="1"/>
    <col min="11020" max="11020" width="10.00390625" style="297" customWidth="1"/>
    <col min="11021" max="11021" width="5.140625" style="297" customWidth="1"/>
    <col min="11022" max="11022" width="11.28125" style="297" customWidth="1"/>
    <col min="11023" max="11023" width="4.7109375" style="297" customWidth="1"/>
    <col min="11024" max="11024" width="17.421875" style="297" customWidth="1"/>
    <col min="11025" max="11025" width="10.8515625" style="297" customWidth="1"/>
    <col min="11026" max="11026" width="10.28125" style="297" customWidth="1"/>
    <col min="11027" max="11027" width="9.140625" style="297" customWidth="1"/>
    <col min="11028" max="11028" width="11.57421875" style="297" customWidth="1"/>
    <col min="11029" max="11031" width="9.140625" style="297" customWidth="1"/>
    <col min="11032" max="11032" width="7.00390625" style="297" customWidth="1"/>
    <col min="11033" max="11264" width="9.140625" style="297" customWidth="1"/>
    <col min="11265" max="11265" width="17.421875" style="297" customWidth="1"/>
    <col min="11266" max="11266" width="10.00390625" style="297" customWidth="1"/>
    <col min="11267" max="11267" width="5.140625" style="297" customWidth="1"/>
    <col min="11268" max="11268" width="10.00390625" style="297" customWidth="1"/>
    <col min="11269" max="11269" width="5.140625" style="297" customWidth="1"/>
    <col min="11270" max="11270" width="10.00390625" style="297" customWidth="1"/>
    <col min="11271" max="11271" width="5.140625" style="297" customWidth="1"/>
    <col min="11272" max="11272" width="10.00390625" style="297" customWidth="1"/>
    <col min="11273" max="11273" width="5.140625" style="297" customWidth="1"/>
    <col min="11274" max="11274" width="10.00390625" style="297" customWidth="1"/>
    <col min="11275" max="11275" width="5.140625" style="297" customWidth="1"/>
    <col min="11276" max="11276" width="10.00390625" style="297" customWidth="1"/>
    <col min="11277" max="11277" width="5.140625" style="297" customWidth="1"/>
    <col min="11278" max="11278" width="11.28125" style="297" customWidth="1"/>
    <col min="11279" max="11279" width="4.7109375" style="297" customWidth="1"/>
    <col min="11280" max="11280" width="17.421875" style="297" customWidth="1"/>
    <col min="11281" max="11281" width="10.8515625" style="297" customWidth="1"/>
    <col min="11282" max="11282" width="10.28125" style="297" customWidth="1"/>
    <col min="11283" max="11283" width="9.140625" style="297" customWidth="1"/>
    <col min="11284" max="11284" width="11.57421875" style="297" customWidth="1"/>
    <col min="11285" max="11287" width="9.140625" style="297" customWidth="1"/>
    <col min="11288" max="11288" width="7.00390625" style="297" customWidth="1"/>
    <col min="11289" max="11520" width="9.140625" style="297" customWidth="1"/>
    <col min="11521" max="11521" width="17.421875" style="297" customWidth="1"/>
    <col min="11522" max="11522" width="10.00390625" style="297" customWidth="1"/>
    <col min="11523" max="11523" width="5.140625" style="297" customWidth="1"/>
    <col min="11524" max="11524" width="10.00390625" style="297" customWidth="1"/>
    <col min="11525" max="11525" width="5.140625" style="297" customWidth="1"/>
    <col min="11526" max="11526" width="10.00390625" style="297" customWidth="1"/>
    <col min="11527" max="11527" width="5.140625" style="297" customWidth="1"/>
    <col min="11528" max="11528" width="10.00390625" style="297" customWidth="1"/>
    <col min="11529" max="11529" width="5.140625" style="297" customWidth="1"/>
    <col min="11530" max="11530" width="10.00390625" style="297" customWidth="1"/>
    <col min="11531" max="11531" width="5.140625" style="297" customWidth="1"/>
    <col min="11532" max="11532" width="10.00390625" style="297" customWidth="1"/>
    <col min="11533" max="11533" width="5.140625" style="297" customWidth="1"/>
    <col min="11534" max="11534" width="11.28125" style="297" customWidth="1"/>
    <col min="11535" max="11535" width="4.7109375" style="297" customWidth="1"/>
    <col min="11536" max="11536" width="17.421875" style="297" customWidth="1"/>
    <col min="11537" max="11537" width="10.8515625" style="297" customWidth="1"/>
    <col min="11538" max="11538" width="10.28125" style="297" customWidth="1"/>
    <col min="11539" max="11539" width="9.140625" style="297" customWidth="1"/>
    <col min="11540" max="11540" width="11.57421875" style="297" customWidth="1"/>
    <col min="11541" max="11543" width="9.140625" style="297" customWidth="1"/>
    <col min="11544" max="11544" width="7.00390625" style="297" customWidth="1"/>
    <col min="11545" max="11776" width="9.140625" style="297" customWidth="1"/>
    <col min="11777" max="11777" width="17.421875" style="297" customWidth="1"/>
    <col min="11778" max="11778" width="10.00390625" style="297" customWidth="1"/>
    <col min="11779" max="11779" width="5.140625" style="297" customWidth="1"/>
    <col min="11780" max="11780" width="10.00390625" style="297" customWidth="1"/>
    <col min="11781" max="11781" width="5.140625" style="297" customWidth="1"/>
    <col min="11782" max="11782" width="10.00390625" style="297" customWidth="1"/>
    <col min="11783" max="11783" width="5.140625" style="297" customWidth="1"/>
    <col min="11784" max="11784" width="10.00390625" style="297" customWidth="1"/>
    <col min="11785" max="11785" width="5.140625" style="297" customWidth="1"/>
    <col min="11786" max="11786" width="10.00390625" style="297" customWidth="1"/>
    <col min="11787" max="11787" width="5.140625" style="297" customWidth="1"/>
    <col min="11788" max="11788" width="10.00390625" style="297" customWidth="1"/>
    <col min="11789" max="11789" width="5.140625" style="297" customWidth="1"/>
    <col min="11790" max="11790" width="11.28125" style="297" customWidth="1"/>
    <col min="11791" max="11791" width="4.7109375" style="297" customWidth="1"/>
    <col min="11792" max="11792" width="17.421875" style="297" customWidth="1"/>
    <col min="11793" max="11793" width="10.8515625" style="297" customWidth="1"/>
    <col min="11794" max="11794" width="10.28125" style="297" customWidth="1"/>
    <col min="11795" max="11795" width="9.140625" style="297" customWidth="1"/>
    <col min="11796" max="11796" width="11.57421875" style="297" customWidth="1"/>
    <col min="11797" max="11799" width="9.140625" style="297" customWidth="1"/>
    <col min="11800" max="11800" width="7.00390625" style="297" customWidth="1"/>
    <col min="11801" max="12032" width="9.140625" style="297" customWidth="1"/>
    <col min="12033" max="12033" width="17.421875" style="297" customWidth="1"/>
    <col min="12034" max="12034" width="10.00390625" style="297" customWidth="1"/>
    <col min="12035" max="12035" width="5.140625" style="297" customWidth="1"/>
    <col min="12036" max="12036" width="10.00390625" style="297" customWidth="1"/>
    <col min="12037" max="12037" width="5.140625" style="297" customWidth="1"/>
    <col min="12038" max="12038" width="10.00390625" style="297" customWidth="1"/>
    <col min="12039" max="12039" width="5.140625" style="297" customWidth="1"/>
    <col min="12040" max="12040" width="10.00390625" style="297" customWidth="1"/>
    <col min="12041" max="12041" width="5.140625" style="297" customWidth="1"/>
    <col min="12042" max="12042" width="10.00390625" style="297" customWidth="1"/>
    <col min="12043" max="12043" width="5.140625" style="297" customWidth="1"/>
    <col min="12044" max="12044" width="10.00390625" style="297" customWidth="1"/>
    <col min="12045" max="12045" width="5.140625" style="297" customWidth="1"/>
    <col min="12046" max="12046" width="11.28125" style="297" customWidth="1"/>
    <col min="12047" max="12047" width="4.7109375" style="297" customWidth="1"/>
    <col min="12048" max="12048" width="17.421875" style="297" customWidth="1"/>
    <col min="12049" max="12049" width="10.8515625" style="297" customWidth="1"/>
    <col min="12050" max="12050" width="10.28125" style="297" customWidth="1"/>
    <col min="12051" max="12051" width="9.140625" style="297" customWidth="1"/>
    <col min="12052" max="12052" width="11.57421875" style="297" customWidth="1"/>
    <col min="12053" max="12055" width="9.140625" style="297" customWidth="1"/>
    <col min="12056" max="12056" width="7.00390625" style="297" customWidth="1"/>
    <col min="12057" max="12288" width="9.140625" style="297" customWidth="1"/>
    <col min="12289" max="12289" width="17.421875" style="297" customWidth="1"/>
    <col min="12290" max="12290" width="10.00390625" style="297" customWidth="1"/>
    <col min="12291" max="12291" width="5.140625" style="297" customWidth="1"/>
    <col min="12292" max="12292" width="10.00390625" style="297" customWidth="1"/>
    <col min="12293" max="12293" width="5.140625" style="297" customWidth="1"/>
    <col min="12294" max="12294" width="10.00390625" style="297" customWidth="1"/>
    <col min="12295" max="12295" width="5.140625" style="297" customWidth="1"/>
    <col min="12296" max="12296" width="10.00390625" style="297" customWidth="1"/>
    <col min="12297" max="12297" width="5.140625" style="297" customWidth="1"/>
    <col min="12298" max="12298" width="10.00390625" style="297" customWidth="1"/>
    <col min="12299" max="12299" width="5.140625" style="297" customWidth="1"/>
    <col min="12300" max="12300" width="10.00390625" style="297" customWidth="1"/>
    <col min="12301" max="12301" width="5.140625" style="297" customWidth="1"/>
    <col min="12302" max="12302" width="11.28125" style="297" customWidth="1"/>
    <col min="12303" max="12303" width="4.7109375" style="297" customWidth="1"/>
    <col min="12304" max="12304" width="17.421875" style="297" customWidth="1"/>
    <col min="12305" max="12305" width="10.8515625" style="297" customWidth="1"/>
    <col min="12306" max="12306" width="10.28125" style="297" customWidth="1"/>
    <col min="12307" max="12307" width="9.140625" style="297" customWidth="1"/>
    <col min="12308" max="12308" width="11.57421875" style="297" customWidth="1"/>
    <col min="12309" max="12311" width="9.140625" style="297" customWidth="1"/>
    <col min="12312" max="12312" width="7.00390625" style="297" customWidth="1"/>
    <col min="12313" max="12544" width="9.140625" style="297" customWidth="1"/>
    <col min="12545" max="12545" width="17.421875" style="297" customWidth="1"/>
    <col min="12546" max="12546" width="10.00390625" style="297" customWidth="1"/>
    <col min="12547" max="12547" width="5.140625" style="297" customWidth="1"/>
    <col min="12548" max="12548" width="10.00390625" style="297" customWidth="1"/>
    <col min="12549" max="12549" width="5.140625" style="297" customWidth="1"/>
    <col min="12550" max="12550" width="10.00390625" style="297" customWidth="1"/>
    <col min="12551" max="12551" width="5.140625" style="297" customWidth="1"/>
    <col min="12552" max="12552" width="10.00390625" style="297" customWidth="1"/>
    <col min="12553" max="12553" width="5.140625" style="297" customWidth="1"/>
    <col min="12554" max="12554" width="10.00390625" style="297" customWidth="1"/>
    <col min="12555" max="12555" width="5.140625" style="297" customWidth="1"/>
    <col min="12556" max="12556" width="10.00390625" style="297" customWidth="1"/>
    <col min="12557" max="12557" width="5.140625" style="297" customWidth="1"/>
    <col min="12558" max="12558" width="11.28125" style="297" customWidth="1"/>
    <col min="12559" max="12559" width="4.7109375" style="297" customWidth="1"/>
    <col min="12560" max="12560" width="17.421875" style="297" customWidth="1"/>
    <col min="12561" max="12561" width="10.8515625" style="297" customWidth="1"/>
    <col min="12562" max="12562" width="10.28125" style="297" customWidth="1"/>
    <col min="12563" max="12563" width="9.140625" style="297" customWidth="1"/>
    <col min="12564" max="12564" width="11.57421875" style="297" customWidth="1"/>
    <col min="12565" max="12567" width="9.140625" style="297" customWidth="1"/>
    <col min="12568" max="12568" width="7.00390625" style="297" customWidth="1"/>
    <col min="12569" max="12800" width="9.140625" style="297" customWidth="1"/>
    <col min="12801" max="12801" width="17.421875" style="297" customWidth="1"/>
    <col min="12802" max="12802" width="10.00390625" style="297" customWidth="1"/>
    <col min="12803" max="12803" width="5.140625" style="297" customWidth="1"/>
    <col min="12804" max="12804" width="10.00390625" style="297" customWidth="1"/>
    <col min="12805" max="12805" width="5.140625" style="297" customWidth="1"/>
    <col min="12806" max="12806" width="10.00390625" style="297" customWidth="1"/>
    <col min="12807" max="12807" width="5.140625" style="297" customWidth="1"/>
    <col min="12808" max="12808" width="10.00390625" style="297" customWidth="1"/>
    <col min="12809" max="12809" width="5.140625" style="297" customWidth="1"/>
    <col min="12810" max="12810" width="10.00390625" style="297" customWidth="1"/>
    <col min="12811" max="12811" width="5.140625" style="297" customWidth="1"/>
    <col min="12812" max="12812" width="10.00390625" style="297" customWidth="1"/>
    <col min="12813" max="12813" width="5.140625" style="297" customWidth="1"/>
    <col min="12814" max="12814" width="11.28125" style="297" customWidth="1"/>
    <col min="12815" max="12815" width="4.7109375" style="297" customWidth="1"/>
    <col min="12816" max="12816" width="17.421875" style="297" customWidth="1"/>
    <col min="12817" max="12817" width="10.8515625" style="297" customWidth="1"/>
    <col min="12818" max="12818" width="10.28125" style="297" customWidth="1"/>
    <col min="12819" max="12819" width="9.140625" style="297" customWidth="1"/>
    <col min="12820" max="12820" width="11.57421875" style="297" customWidth="1"/>
    <col min="12821" max="12823" width="9.140625" style="297" customWidth="1"/>
    <col min="12824" max="12824" width="7.00390625" style="297" customWidth="1"/>
    <col min="12825" max="13056" width="9.140625" style="297" customWidth="1"/>
    <col min="13057" max="13057" width="17.421875" style="297" customWidth="1"/>
    <col min="13058" max="13058" width="10.00390625" style="297" customWidth="1"/>
    <col min="13059" max="13059" width="5.140625" style="297" customWidth="1"/>
    <col min="13060" max="13060" width="10.00390625" style="297" customWidth="1"/>
    <col min="13061" max="13061" width="5.140625" style="297" customWidth="1"/>
    <col min="13062" max="13062" width="10.00390625" style="297" customWidth="1"/>
    <col min="13063" max="13063" width="5.140625" style="297" customWidth="1"/>
    <col min="13064" max="13064" width="10.00390625" style="297" customWidth="1"/>
    <col min="13065" max="13065" width="5.140625" style="297" customWidth="1"/>
    <col min="13066" max="13066" width="10.00390625" style="297" customWidth="1"/>
    <col min="13067" max="13067" width="5.140625" style="297" customWidth="1"/>
    <col min="13068" max="13068" width="10.00390625" style="297" customWidth="1"/>
    <col min="13069" max="13069" width="5.140625" style="297" customWidth="1"/>
    <col min="13070" max="13070" width="11.28125" style="297" customWidth="1"/>
    <col min="13071" max="13071" width="4.7109375" style="297" customWidth="1"/>
    <col min="13072" max="13072" width="17.421875" style="297" customWidth="1"/>
    <col min="13073" max="13073" width="10.8515625" style="297" customWidth="1"/>
    <col min="13074" max="13074" width="10.28125" style="297" customWidth="1"/>
    <col min="13075" max="13075" width="9.140625" style="297" customWidth="1"/>
    <col min="13076" max="13076" width="11.57421875" style="297" customWidth="1"/>
    <col min="13077" max="13079" width="9.140625" style="297" customWidth="1"/>
    <col min="13080" max="13080" width="7.00390625" style="297" customWidth="1"/>
    <col min="13081" max="13312" width="9.140625" style="297" customWidth="1"/>
    <col min="13313" max="13313" width="17.421875" style="297" customWidth="1"/>
    <col min="13314" max="13314" width="10.00390625" style="297" customWidth="1"/>
    <col min="13315" max="13315" width="5.140625" style="297" customWidth="1"/>
    <col min="13316" max="13316" width="10.00390625" style="297" customWidth="1"/>
    <col min="13317" max="13317" width="5.140625" style="297" customWidth="1"/>
    <col min="13318" max="13318" width="10.00390625" style="297" customWidth="1"/>
    <col min="13319" max="13319" width="5.140625" style="297" customWidth="1"/>
    <col min="13320" max="13320" width="10.00390625" style="297" customWidth="1"/>
    <col min="13321" max="13321" width="5.140625" style="297" customWidth="1"/>
    <col min="13322" max="13322" width="10.00390625" style="297" customWidth="1"/>
    <col min="13323" max="13323" width="5.140625" style="297" customWidth="1"/>
    <col min="13324" max="13324" width="10.00390625" style="297" customWidth="1"/>
    <col min="13325" max="13325" width="5.140625" style="297" customWidth="1"/>
    <col min="13326" max="13326" width="11.28125" style="297" customWidth="1"/>
    <col min="13327" max="13327" width="4.7109375" style="297" customWidth="1"/>
    <col min="13328" max="13328" width="17.421875" style="297" customWidth="1"/>
    <col min="13329" max="13329" width="10.8515625" style="297" customWidth="1"/>
    <col min="13330" max="13330" width="10.28125" style="297" customWidth="1"/>
    <col min="13331" max="13331" width="9.140625" style="297" customWidth="1"/>
    <col min="13332" max="13332" width="11.57421875" style="297" customWidth="1"/>
    <col min="13333" max="13335" width="9.140625" style="297" customWidth="1"/>
    <col min="13336" max="13336" width="7.00390625" style="297" customWidth="1"/>
    <col min="13337" max="13568" width="9.140625" style="297" customWidth="1"/>
    <col min="13569" max="13569" width="17.421875" style="297" customWidth="1"/>
    <col min="13570" max="13570" width="10.00390625" style="297" customWidth="1"/>
    <col min="13571" max="13571" width="5.140625" style="297" customWidth="1"/>
    <col min="13572" max="13572" width="10.00390625" style="297" customWidth="1"/>
    <col min="13573" max="13573" width="5.140625" style="297" customWidth="1"/>
    <col min="13574" max="13574" width="10.00390625" style="297" customWidth="1"/>
    <col min="13575" max="13575" width="5.140625" style="297" customWidth="1"/>
    <col min="13576" max="13576" width="10.00390625" style="297" customWidth="1"/>
    <col min="13577" max="13577" width="5.140625" style="297" customWidth="1"/>
    <col min="13578" max="13578" width="10.00390625" style="297" customWidth="1"/>
    <col min="13579" max="13579" width="5.140625" style="297" customWidth="1"/>
    <col min="13580" max="13580" width="10.00390625" style="297" customWidth="1"/>
    <col min="13581" max="13581" width="5.140625" style="297" customWidth="1"/>
    <col min="13582" max="13582" width="11.28125" style="297" customWidth="1"/>
    <col min="13583" max="13583" width="4.7109375" style="297" customWidth="1"/>
    <col min="13584" max="13584" width="17.421875" style="297" customWidth="1"/>
    <col min="13585" max="13585" width="10.8515625" style="297" customWidth="1"/>
    <col min="13586" max="13586" width="10.28125" style="297" customWidth="1"/>
    <col min="13587" max="13587" width="9.140625" style="297" customWidth="1"/>
    <col min="13588" max="13588" width="11.57421875" style="297" customWidth="1"/>
    <col min="13589" max="13591" width="9.140625" style="297" customWidth="1"/>
    <col min="13592" max="13592" width="7.00390625" style="297" customWidth="1"/>
    <col min="13593" max="13824" width="9.140625" style="297" customWidth="1"/>
    <col min="13825" max="13825" width="17.421875" style="297" customWidth="1"/>
    <col min="13826" max="13826" width="10.00390625" style="297" customWidth="1"/>
    <col min="13827" max="13827" width="5.140625" style="297" customWidth="1"/>
    <col min="13828" max="13828" width="10.00390625" style="297" customWidth="1"/>
    <col min="13829" max="13829" width="5.140625" style="297" customWidth="1"/>
    <col min="13830" max="13830" width="10.00390625" style="297" customWidth="1"/>
    <col min="13831" max="13831" width="5.140625" style="297" customWidth="1"/>
    <col min="13832" max="13832" width="10.00390625" style="297" customWidth="1"/>
    <col min="13833" max="13833" width="5.140625" style="297" customWidth="1"/>
    <col min="13834" max="13834" width="10.00390625" style="297" customWidth="1"/>
    <col min="13835" max="13835" width="5.140625" style="297" customWidth="1"/>
    <col min="13836" max="13836" width="10.00390625" style="297" customWidth="1"/>
    <col min="13837" max="13837" width="5.140625" style="297" customWidth="1"/>
    <col min="13838" max="13838" width="11.28125" style="297" customWidth="1"/>
    <col min="13839" max="13839" width="4.7109375" style="297" customWidth="1"/>
    <col min="13840" max="13840" width="17.421875" style="297" customWidth="1"/>
    <col min="13841" max="13841" width="10.8515625" style="297" customWidth="1"/>
    <col min="13842" max="13842" width="10.28125" style="297" customWidth="1"/>
    <col min="13843" max="13843" width="9.140625" style="297" customWidth="1"/>
    <col min="13844" max="13844" width="11.57421875" style="297" customWidth="1"/>
    <col min="13845" max="13847" width="9.140625" style="297" customWidth="1"/>
    <col min="13848" max="13848" width="7.00390625" style="297" customWidth="1"/>
    <col min="13849" max="14080" width="9.140625" style="297" customWidth="1"/>
    <col min="14081" max="14081" width="17.421875" style="297" customWidth="1"/>
    <col min="14082" max="14082" width="10.00390625" style="297" customWidth="1"/>
    <col min="14083" max="14083" width="5.140625" style="297" customWidth="1"/>
    <col min="14084" max="14084" width="10.00390625" style="297" customWidth="1"/>
    <col min="14085" max="14085" width="5.140625" style="297" customWidth="1"/>
    <col min="14086" max="14086" width="10.00390625" style="297" customWidth="1"/>
    <col min="14087" max="14087" width="5.140625" style="297" customWidth="1"/>
    <col min="14088" max="14088" width="10.00390625" style="297" customWidth="1"/>
    <col min="14089" max="14089" width="5.140625" style="297" customWidth="1"/>
    <col min="14090" max="14090" width="10.00390625" style="297" customWidth="1"/>
    <col min="14091" max="14091" width="5.140625" style="297" customWidth="1"/>
    <col min="14092" max="14092" width="10.00390625" style="297" customWidth="1"/>
    <col min="14093" max="14093" width="5.140625" style="297" customWidth="1"/>
    <col min="14094" max="14094" width="11.28125" style="297" customWidth="1"/>
    <col min="14095" max="14095" width="4.7109375" style="297" customWidth="1"/>
    <col min="14096" max="14096" width="17.421875" style="297" customWidth="1"/>
    <col min="14097" max="14097" width="10.8515625" style="297" customWidth="1"/>
    <col min="14098" max="14098" width="10.28125" style="297" customWidth="1"/>
    <col min="14099" max="14099" width="9.140625" style="297" customWidth="1"/>
    <col min="14100" max="14100" width="11.57421875" style="297" customWidth="1"/>
    <col min="14101" max="14103" width="9.140625" style="297" customWidth="1"/>
    <col min="14104" max="14104" width="7.00390625" style="297" customWidth="1"/>
    <col min="14105" max="14336" width="9.140625" style="297" customWidth="1"/>
    <col min="14337" max="14337" width="17.421875" style="297" customWidth="1"/>
    <col min="14338" max="14338" width="10.00390625" style="297" customWidth="1"/>
    <col min="14339" max="14339" width="5.140625" style="297" customWidth="1"/>
    <col min="14340" max="14340" width="10.00390625" style="297" customWidth="1"/>
    <col min="14341" max="14341" width="5.140625" style="297" customWidth="1"/>
    <col min="14342" max="14342" width="10.00390625" style="297" customWidth="1"/>
    <col min="14343" max="14343" width="5.140625" style="297" customWidth="1"/>
    <col min="14344" max="14344" width="10.00390625" style="297" customWidth="1"/>
    <col min="14345" max="14345" width="5.140625" style="297" customWidth="1"/>
    <col min="14346" max="14346" width="10.00390625" style="297" customWidth="1"/>
    <col min="14347" max="14347" width="5.140625" style="297" customWidth="1"/>
    <col min="14348" max="14348" width="10.00390625" style="297" customWidth="1"/>
    <col min="14349" max="14349" width="5.140625" style="297" customWidth="1"/>
    <col min="14350" max="14350" width="11.28125" style="297" customWidth="1"/>
    <col min="14351" max="14351" width="4.7109375" style="297" customWidth="1"/>
    <col min="14352" max="14352" width="17.421875" style="297" customWidth="1"/>
    <col min="14353" max="14353" width="10.8515625" style="297" customWidth="1"/>
    <col min="14354" max="14354" width="10.28125" style="297" customWidth="1"/>
    <col min="14355" max="14355" width="9.140625" style="297" customWidth="1"/>
    <col min="14356" max="14356" width="11.57421875" style="297" customWidth="1"/>
    <col min="14357" max="14359" width="9.140625" style="297" customWidth="1"/>
    <col min="14360" max="14360" width="7.00390625" style="297" customWidth="1"/>
    <col min="14361" max="14592" width="9.140625" style="297" customWidth="1"/>
    <col min="14593" max="14593" width="17.421875" style="297" customWidth="1"/>
    <col min="14594" max="14594" width="10.00390625" style="297" customWidth="1"/>
    <col min="14595" max="14595" width="5.140625" style="297" customWidth="1"/>
    <col min="14596" max="14596" width="10.00390625" style="297" customWidth="1"/>
    <col min="14597" max="14597" width="5.140625" style="297" customWidth="1"/>
    <col min="14598" max="14598" width="10.00390625" style="297" customWidth="1"/>
    <col min="14599" max="14599" width="5.140625" style="297" customWidth="1"/>
    <col min="14600" max="14600" width="10.00390625" style="297" customWidth="1"/>
    <col min="14601" max="14601" width="5.140625" style="297" customWidth="1"/>
    <col min="14602" max="14602" width="10.00390625" style="297" customWidth="1"/>
    <col min="14603" max="14603" width="5.140625" style="297" customWidth="1"/>
    <col min="14604" max="14604" width="10.00390625" style="297" customWidth="1"/>
    <col min="14605" max="14605" width="5.140625" style="297" customWidth="1"/>
    <col min="14606" max="14606" width="11.28125" style="297" customWidth="1"/>
    <col min="14607" max="14607" width="4.7109375" style="297" customWidth="1"/>
    <col min="14608" max="14608" width="17.421875" style="297" customWidth="1"/>
    <col min="14609" max="14609" width="10.8515625" style="297" customWidth="1"/>
    <col min="14610" max="14610" width="10.28125" style="297" customWidth="1"/>
    <col min="14611" max="14611" width="9.140625" style="297" customWidth="1"/>
    <col min="14612" max="14612" width="11.57421875" style="297" customWidth="1"/>
    <col min="14613" max="14615" width="9.140625" style="297" customWidth="1"/>
    <col min="14616" max="14616" width="7.00390625" style="297" customWidth="1"/>
    <col min="14617" max="14848" width="9.140625" style="297" customWidth="1"/>
    <col min="14849" max="14849" width="17.421875" style="297" customWidth="1"/>
    <col min="14850" max="14850" width="10.00390625" style="297" customWidth="1"/>
    <col min="14851" max="14851" width="5.140625" style="297" customWidth="1"/>
    <col min="14852" max="14852" width="10.00390625" style="297" customWidth="1"/>
    <col min="14853" max="14853" width="5.140625" style="297" customWidth="1"/>
    <col min="14854" max="14854" width="10.00390625" style="297" customWidth="1"/>
    <col min="14855" max="14855" width="5.140625" style="297" customWidth="1"/>
    <col min="14856" max="14856" width="10.00390625" style="297" customWidth="1"/>
    <col min="14857" max="14857" width="5.140625" style="297" customWidth="1"/>
    <col min="14858" max="14858" width="10.00390625" style="297" customWidth="1"/>
    <col min="14859" max="14859" width="5.140625" style="297" customWidth="1"/>
    <col min="14860" max="14860" width="10.00390625" style="297" customWidth="1"/>
    <col min="14861" max="14861" width="5.140625" style="297" customWidth="1"/>
    <col min="14862" max="14862" width="11.28125" style="297" customWidth="1"/>
    <col min="14863" max="14863" width="4.7109375" style="297" customWidth="1"/>
    <col min="14864" max="14864" width="17.421875" style="297" customWidth="1"/>
    <col min="14865" max="14865" width="10.8515625" style="297" customWidth="1"/>
    <col min="14866" max="14866" width="10.28125" style="297" customWidth="1"/>
    <col min="14867" max="14867" width="9.140625" style="297" customWidth="1"/>
    <col min="14868" max="14868" width="11.57421875" style="297" customWidth="1"/>
    <col min="14869" max="14871" width="9.140625" style="297" customWidth="1"/>
    <col min="14872" max="14872" width="7.00390625" style="297" customWidth="1"/>
    <col min="14873" max="15104" width="9.140625" style="297" customWidth="1"/>
    <col min="15105" max="15105" width="17.421875" style="297" customWidth="1"/>
    <col min="15106" max="15106" width="10.00390625" style="297" customWidth="1"/>
    <col min="15107" max="15107" width="5.140625" style="297" customWidth="1"/>
    <col min="15108" max="15108" width="10.00390625" style="297" customWidth="1"/>
    <col min="15109" max="15109" width="5.140625" style="297" customWidth="1"/>
    <col min="15110" max="15110" width="10.00390625" style="297" customWidth="1"/>
    <col min="15111" max="15111" width="5.140625" style="297" customWidth="1"/>
    <col min="15112" max="15112" width="10.00390625" style="297" customWidth="1"/>
    <col min="15113" max="15113" width="5.140625" style="297" customWidth="1"/>
    <col min="15114" max="15114" width="10.00390625" style="297" customWidth="1"/>
    <col min="15115" max="15115" width="5.140625" style="297" customWidth="1"/>
    <col min="15116" max="15116" width="10.00390625" style="297" customWidth="1"/>
    <col min="15117" max="15117" width="5.140625" style="297" customWidth="1"/>
    <col min="15118" max="15118" width="11.28125" style="297" customWidth="1"/>
    <col min="15119" max="15119" width="4.7109375" style="297" customWidth="1"/>
    <col min="15120" max="15120" width="17.421875" style="297" customWidth="1"/>
    <col min="15121" max="15121" width="10.8515625" style="297" customWidth="1"/>
    <col min="15122" max="15122" width="10.28125" style="297" customWidth="1"/>
    <col min="15123" max="15123" width="9.140625" style="297" customWidth="1"/>
    <col min="15124" max="15124" width="11.57421875" style="297" customWidth="1"/>
    <col min="15125" max="15127" width="9.140625" style="297" customWidth="1"/>
    <col min="15128" max="15128" width="7.00390625" style="297" customWidth="1"/>
    <col min="15129" max="15360" width="9.140625" style="297" customWidth="1"/>
    <col min="15361" max="15361" width="17.421875" style="297" customWidth="1"/>
    <col min="15362" max="15362" width="10.00390625" style="297" customWidth="1"/>
    <col min="15363" max="15363" width="5.140625" style="297" customWidth="1"/>
    <col min="15364" max="15364" width="10.00390625" style="297" customWidth="1"/>
    <col min="15365" max="15365" width="5.140625" style="297" customWidth="1"/>
    <col min="15366" max="15366" width="10.00390625" style="297" customWidth="1"/>
    <col min="15367" max="15367" width="5.140625" style="297" customWidth="1"/>
    <col min="15368" max="15368" width="10.00390625" style="297" customWidth="1"/>
    <col min="15369" max="15369" width="5.140625" style="297" customWidth="1"/>
    <col min="15370" max="15370" width="10.00390625" style="297" customWidth="1"/>
    <col min="15371" max="15371" width="5.140625" style="297" customWidth="1"/>
    <col min="15372" max="15372" width="10.00390625" style="297" customWidth="1"/>
    <col min="15373" max="15373" width="5.140625" style="297" customWidth="1"/>
    <col min="15374" max="15374" width="11.28125" style="297" customWidth="1"/>
    <col min="15375" max="15375" width="4.7109375" style="297" customWidth="1"/>
    <col min="15376" max="15376" width="17.421875" style="297" customWidth="1"/>
    <col min="15377" max="15377" width="10.8515625" style="297" customWidth="1"/>
    <col min="15378" max="15378" width="10.28125" style="297" customWidth="1"/>
    <col min="15379" max="15379" width="9.140625" style="297" customWidth="1"/>
    <col min="15380" max="15380" width="11.57421875" style="297" customWidth="1"/>
    <col min="15381" max="15383" width="9.140625" style="297" customWidth="1"/>
    <col min="15384" max="15384" width="7.00390625" style="297" customWidth="1"/>
    <col min="15385" max="15616" width="9.140625" style="297" customWidth="1"/>
    <col min="15617" max="15617" width="17.421875" style="297" customWidth="1"/>
    <col min="15618" max="15618" width="10.00390625" style="297" customWidth="1"/>
    <col min="15619" max="15619" width="5.140625" style="297" customWidth="1"/>
    <col min="15620" max="15620" width="10.00390625" style="297" customWidth="1"/>
    <col min="15621" max="15621" width="5.140625" style="297" customWidth="1"/>
    <col min="15622" max="15622" width="10.00390625" style="297" customWidth="1"/>
    <col min="15623" max="15623" width="5.140625" style="297" customWidth="1"/>
    <col min="15624" max="15624" width="10.00390625" style="297" customWidth="1"/>
    <col min="15625" max="15625" width="5.140625" style="297" customWidth="1"/>
    <col min="15626" max="15626" width="10.00390625" style="297" customWidth="1"/>
    <col min="15627" max="15627" width="5.140625" style="297" customWidth="1"/>
    <col min="15628" max="15628" width="10.00390625" style="297" customWidth="1"/>
    <col min="15629" max="15629" width="5.140625" style="297" customWidth="1"/>
    <col min="15630" max="15630" width="11.28125" style="297" customWidth="1"/>
    <col min="15631" max="15631" width="4.7109375" style="297" customWidth="1"/>
    <col min="15632" max="15632" width="17.421875" style="297" customWidth="1"/>
    <col min="15633" max="15633" width="10.8515625" style="297" customWidth="1"/>
    <col min="15634" max="15634" width="10.28125" style="297" customWidth="1"/>
    <col min="15635" max="15635" width="9.140625" style="297" customWidth="1"/>
    <col min="15636" max="15636" width="11.57421875" style="297" customWidth="1"/>
    <col min="15637" max="15639" width="9.140625" style="297" customWidth="1"/>
    <col min="15640" max="15640" width="7.00390625" style="297" customWidth="1"/>
    <col min="15641" max="15872" width="9.140625" style="297" customWidth="1"/>
    <col min="15873" max="15873" width="17.421875" style="297" customWidth="1"/>
    <col min="15874" max="15874" width="10.00390625" style="297" customWidth="1"/>
    <col min="15875" max="15875" width="5.140625" style="297" customWidth="1"/>
    <col min="15876" max="15876" width="10.00390625" style="297" customWidth="1"/>
    <col min="15877" max="15877" width="5.140625" style="297" customWidth="1"/>
    <col min="15878" max="15878" width="10.00390625" style="297" customWidth="1"/>
    <col min="15879" max="15879" width="5.140625" style="297" customWidth="1"/>
    <col min="15880" max="15880" width="10.00390625" style="297" customWidth="1"/>
    <col min="15881" max="15881" width="5.140625" style="297" customWidth="1"/>
    <col min="15882" max="15882" width="10.00390625" style="297" customWidth="1"/>
    <col min="15883" max="15883" width="5.140625" style="297" customWidth="1"/>
    <col min="15884" max="15884" width="10.00390625" style="297" customWidth="1"/>
    <col min="15885" max="15885" width="5.140625" style="297" customWidth="1"/>
    <col min="15886" max="15886" width="11.28125" style="297" customWidth="1"/>
    <col min="15887" max="15887" width="4.7109375" style="297" customWidth="1"/>
    <col min="15888" max="15888" width="17.421875" style="297" customWidth="1"/>
    <col min="15889" max="15889" width="10.8515625" style="297" customWidth="1"/>
    <col min="15890" max="15890" width="10.28125" style="297" customWidth="1"/>
    <col min="15891" max="15891" width="9.140625" style="297" customWidth="1"/>
    <col min="15892" max="15892" width="11.57421875" style="297" customWidth="1"/>
    <col min="15893" max="15895" width="9.140625" style="297" customWidth="1"/>
    <col min="15896" max="15896" width="7.00390625" style="297" customWidth="1"/>
    <col min="15897" max="16128" width="9.140625" style="297" customWidth="1"/>
    <col min="16129" max="16129" width="17.421875" style="297" customWidth="1"/>
    <col min="16130" max="16130" width="10.00390625" style="297" customWidth="1"/>
    <col min="16131" max="16131" width="5.140625" style="297" customWidth="1"/>
    <col min="16132" max="16132" width="10.00390625" style="297" customWidth="1"/>
    <col min="16133" max="16133" width="5.140625" style="297" customWidth="1"/>
    <col min="16134" max="16134" width="10.00390625" style="297" customWidth="1"/>
    <col min="16135" max="16135" width="5.140625" style="297" customWidth="1"/>
    <col min="16136" max="16136" width="10.00390625" style="297" customWidth="1"/>
    <col min="16137" max="16137" width="5.140625" style="297" customWidth="1"/>
    <col min="16138" max="16138" width="10.00390625" style="297" customWidth="1"/>
    <col min="16139" max="16139" width="5.140625" style="297" customWidth="1"/>
    <col min="16140" max="16140" width="10.00390625" style="297" customWidth="1"/>
    <col min="16141" max="16141" width="5.140625" style="297" customWidth="1"/>
    <col min="16142" max="16142" width="11.28125" style="297" customWidth="1"/>
    <col min="16143" max="16143" width="4.7109375" style="297" customWidth="1"/>
    <col min="16144" max="16144" width="17.421875" style="297" customWidth="1"/>
    <col min="16145" max="16145" width="10.8515625" style="297" customWidth="1"/>
    <col min="16146" max="16146" width="10.28125" style="297" customWidth="1"/>
    <col min="16147" max="16147" width="9.140625" style="297" customWidth="1"/>
    <col min="16148" max="16148" width="11.57421875" style="297" customWidth="1"/>
    <col min="16149" max="16151" width="9.140625" style="297" customWidth="1"/>
    <col min="16152" max="16152" width="7.00390625" style="297" customWidth="1"/>
    <col min="16153" max="16384" width="9.140625" style="297" customWidth="1"/>
  </cols>
  <sheetData>
    <row r="1" spans="1:14" ht="48.75" thickBot="1" thickTop="1">
      <c r="A1" s="292" t="s">
        <v>229</v>
      </c>
      <c r="B1" s="293"/>
      <c r="C1" s="293"/>
      <c r="D1" s="293"/>
      <c r="E1" s="293"/>
      <c r="F1" s="293"/>
      <c r="G1" s="293"/>
      <c r="H1" s="293"/>
      <c r="I1" s="293"/>
      <c r="J1" s="294"/>
      <c r="K1" s="294"/>
      <c r="L1" s="294"/>
      <c r="M1" s="294"/>
      <c r="N1" s="295"/>
    </row>
    <row r="2" spans="1:15" ht="15.75" thickTop="1">
      <c r="A2" s="298"/>
      <c r="B2" s="299" t="s">
        <v>39</v>
      </c>
      <c r="C2" s="300"/>
      <c r="D2" s="301" t="s">
        <v>40</v>
      </c>
      <c r="E2" s="302"/>
      <c r="F2" s="303" t="s">
        <v>41</v>
      </c>
      <c r="G2" s="300"/>
      <c r="H2" s="301" t="s">
        <v>42</v>
      </c>
      <c r="I2" s="302"/>
      <c r="J2" s="303" t="s">
        <v>43</v>
      </c>
      <c r="K2" s="300"/>
      <c r="L2" s="304" t="s">
        <v>44</v>
      </c>
      <c r="M2" s="305"/>
      <c r="N2" s="306"/>
      <c r="O2" s="307"/>
    </row>
    <row r="3" spans="1:14" ht="23.25" thickBot="1">
      <c r="A3" s="308" t="s">
        <v>46</v>
      </c>
      <c r="B3" s="309" t="s">
        <v>47</v>
      </c>
      <c r="C3" s="310" t="s">
        <v>48</v>
      </c>
      <c r="D3" s="311" t="s">
        <v>47</v>
      </c>
      <c r="E3" s="310" t="s">
        <v>48</v>
      </c>
      <c r="F3" s="311" t="s">
        <v>47</v>
      </c>
      <c r="G3" s="310" t="s">
        <v>48</v>
      </c>
      <c r="H3" s="311" t="s">
        <v>47</v>
      </c>
      <c r="I3" s="310" t="s">
        <v>48</v>
      </c>
      <c r="J3" s="311" t="s">
        <v>47</v>
      </c>
      <c r="K3" s="310" t="s">
        <v>48</v>
      </c>
      <c r="L3" s="311" t="s">
        <v>47</v>
      </c>
      <c r="M3" s="310" t="s">
        <v>48</v>
      </c>
      <c r="N3" s="312" t="s">
        <v>188</v>
      </c>
    </row>
    <row r="4" spans="1:22" ht="16.5" thickBot="1" thickTop="1">
      <c r="A4" s="313" t="s">
        <v>51</v>
      </c>
      <c r="B4" s="314"/>
      <c r="C4" s="314"/>
      <c r="D4" s="314"/>
      <c r="E4" s="315"/>
      <c r="F4" s="314"/>
      <c r="G4" s="314"/>
      <c r="H4" s="314"/>
      <c r="I4" s="314"/>
      <c r="J4" s="314"/>
      <c r="K4" s="314"/>
      <c r="L4" s="314"/>
      <c r="M4" s="314"/>
      <c r="N4" s="316"/>
      <c r="P4" s="317"/>
      <c r="Q4" s="318" t="s">
        <v>39</v>
      </c>
      <c r="R4" s="318" t="s">
        <v>40</v>
      </c>
      <c r="S4" s="318" t="s">
        <v>41</v>
      </c>
      <c r="T4" s="318" t="s">
        <v>189</v>
      </c>
      <c r="U4" s="318" t="s">
        <v>43</v>
      </c>
      <c r="V4" s="319" t="s">
        <v>44</v>
      </c>
    </row>
    <row r="5" spans="1:22" ht="15">
      <c r="A5" s="320" t="s">
        <v>53</v>
      </c>
      <c r="B5" s="321">
        <f>Q5*(Section1!$C$17+Section1!$H$17)</f>
        <v>0</v>
      </c>
      <c r="C5" s="322">
        <f>(Section1!$B$17+Section1!$G$17)*($O5/(Section1!$B$23+Section1!$G$23))</f>
        <v>81</v>
      </c>
      <c r="D5" s="323">
        <f>R5*(Section1!$C$18+Section1!$H$18)</f>
        <v>0</v>
      </c>
      <c r="E5" s="322">
        <f>(Section1!$B$18+Section1!$G$18)*($O5/(Section1!$B$23+Section1!$G$23))</f>
        <v>127</v>
      </c>
      <c r="F5" s="323">
        <f>S5*(Section1!$C$19+Section1!$H$19)</f>
        <v>0</v>
      </c>
      <c r="G5" s="322">
        <f>(Section1!$B$19+Section1!$G$19)*($O5/(Section1!$B$23+Section1!$G$23))</f>
        <v>102</v>
      </c>
      <c r="H5" s="323">
        <f>T5*(Section1!$C$20+Section1!$H$20)</f>
        <v>0</v>
      </c>
      <c r="I5" s="322">
        <f>(Section1!$B$20+Section1!$G$20)*($O5/(Section1!$B$23+Section1!$G$23))</f>
        <v>46</v>
      </c>
      <c r="J5" s="321">
        <f>U5*(Section1!$C$21+Section1!$H$21)</f>
        <v>0</v>
      </c>
      <c r="K5" s="322">
        <f>(Section1!$B$21+Section1!$G$21)*($O5/(Section1!$B$23+Section1!$G$23))</f>
        <v>0</v>
      </c>
      <c r="L5" s="323">
        <f>V5*(Section1!$C$22+Section1!$H$22)</f>
        <v>0</v>
      </c>
      <c r="M5" s="322">
        <f>(Section1!$B$22+Section1!$G$22)*($O5/(Section1!$B$23+Section1!$G$23))</f>
        <v>0</v>
      </c>
      <c r="N5" s="324">
        <f>$B5+$D5+$F5+$H5+$J5+$L5</f>
        <v>0</v>
      </c>
      <c r="O5" s="325">
        <f>Section1!$B$23+Section1!$G$23</f>
        <v>356</v>
      </c>
      <c r="P5" s="326" t="s">
        <v>53</v>
      </c>
      <c r="Q5" s="327">
        <v>0</v>
      </c>
      <c r="R5" s="327">
        <v>0</v>
      </c>
      <c r="S5" s="327">
        <v>0</v>
      </c>
      <c r="T5" s="327">
        <v>0</v>
      </c>
      <c r="U5" s="327">
        <v>0</v>
      </c>
      <c r="V5" s="328">
        <v>0</v>
      </c>
    </row>
    <row r="6" spans="1:22" ht="15">
      <c r="A6" s="329" t="s">
        <v>54</v>
      </c>
      <c r="B6" s="330" t="e">
        <f>($N6/$O6)*C6</f>
        <v>#DIV/0!</v>
      </c>
      <c r="C6" s="331">
        <f>(Section1!$B$17+Section1!$G$17)*($O6/(Section1!$B$23+Section1!$G$23))</f>
        <v>0</v>
      </c>
      <c r="D6" s="332" t="e">
        <f>($N6/$O6)*E6</f>
        <v>#DIV/0!</v>
      </c>
      <c r="E6" s="331">
        <f>(Section1!$B$18+Section1!$G$18)*($O6/(Section1!$B$23+Section1!$G$23))</f>
        <v>0</v>
      </c>
      <c r="F6" s="332" t="e">
        <f>($N6/$O6)*G6</f>
        <v>#DIV/0!</v>
      </c>
      <c r="G6" s="331">
        <f>(Section1!$B$19+Section1!$G$19)*($O6/(Section1!$B$23+Section1!$G$23))</f>
        <v>0</v>
      </c>
      <c r="H6" s="332" t="e">
        <f>($N6/$O6)*I6</f>
        <v>#DIV/0!</v>
      </c>
      <c r="I6" s="331">
        <f>(Section1!$B$20+Section1!$G$20)*($O6/(Section1!$B$23+Section1!$G$23))</f>
        <v>0</v>
      </c>
      <c r="J6" s="330" t="e">
        <f>($N6/$O6)*K6</f>
        <v>#DIV/0!</v>
      </c>
      <c r="K6" s="331">
        <f>(Section1!$B$21+Section1!$G$21)*($O6/(Section1!$B$23+Section1!$G$23))</f>
        <v>0</v>
      </c>
      <c r="L6" s="332" t="e">
        <f>($N6/$O6)*M6</f>
        <v>#DIV/0!</v>
      </c>
      <c r="M6" s="331">
        <f>(Section1!$B$22+Section1!$G$22)*($O6/(Section1!$B$23+Section1!$G$23))</f>
        <v>0</v>
      </c>
      <c r="N6" s="325">
        <v>0</v>
      </c>
      <c r="O6" s="325">
        <v>0</v>
      </c>
      <c r="P6" s="333" t="s">
        <v>54</v>
      </c>
      <c r="Q6" s="334" t="e">
        <f>B6/(Section1!$C$17+Section1!$H$17)</f>
        <v>#DIV/0!</v>
      </c>
      <c r="R6" s="334" t="e">
        <f>D6/(Section1!$C$18+Section1!$H$18)</f>
        <v>#DIV/0!</v>
      </c>
      <c r="S6" s="334" t="e">
        <f>F6/(Section1!$C$19+Section1!$H$19)</f>
        <v>#DIV/0!</v>
      </c>
      <c r="T6" s="334" t="e">
        <f>H6/(Section1!$C$20+Section1!$H$20)</f>
        <v>#DIV/0!</v>
      </c>
      <c r="U6" s="334" t="e">
        <f>J6/(Section1!$C$21+Section1!$H$21)</f>
        <v>#DIV/0!</v>
      </c>
      <c r="V6" s="335" t="e">
        <f>L6/(Section1!$C$22+Section1!$H$22)</f>
        <v>#DIV/0!</v>
      </c>
    </row>
    <row r="7" spans="1:22" ht="15">
      <c r="A7" s="329" t="s">
        <v>55</v>
      </c>
      <c r="B7" s="330" t="e">
        <f>($N7/$O7)*C7</f>
        <v>#DIV/0!</v>
      </c>
      <c r="C7" s="331">
        <f>(Section1!$B$17+Section1!$G$17)*($O7/(Section1!$B$23+Section1!$G$23))</f>
        <v>0</v>
      </c>
      <c r="D7" s="332" t="e">
        <f>($N7/$O7)*E7</f>
        <v>#DIV/0!</v>
      </c>
      <c r="E7" s="331">
        <f>(Section1!$B$18+Section1!$G$18)*($O7/(Section1!$B$23+Section1!$G$23))</f>
        <v>0</v>
      </c>
      <c r="F7" s="332" t="e">
        <f>($N7/$O7)*G7</f>
        <v>#DIV/0!</v>
      </c>
      <c r="G7" s="331">
        <f>(Section1!$B$19+Section1!$G$19)*($O7/(Section1!$B$23+Section1!$G$23))</f>
        <v>0</v>
      </c>
      <c r="H7" s="332" t="e">
        <f>($N7/$O7)*I7</f>
        <v>#DIV/0!</v>
      </c>
      <c r="I7" s="331">
        <f>(Section1!$B$20+Section1!$G$20)*($O7/(Section1!$B$23+Section1!$G$23))</f>
        <v>0</v>
      </c>
      <c r="J7" s="330" t="e">
        <f>($N7/$O7)*K7</f>
        <v>#DIV/0!</v>
      </c>
      <c r="K7" s="331">
        <f>(Section1!$B$21+Section1!$G$21)*($O7/(Section1!$B$23+Section1!$G$23))</f>
        <v>0</v>
      </c>
      <c r="L7" s="332" t="e">
        <f>($N7/$O7)*M7</f>
        <v>#DIV/0!</v>
      </c>
      <c r="M7" s="331">
        <f>(Section1!$B$22+Section1!$G$22)*($O7/(Section1!$B$23+Section1!$G$23))</f>
        <v>0</v>
      </c>
      <c r="N7" s="325">
        <v>0</v>
      </c>
      <c r="O7" s="325">
        <v>0</v>
      </c>
      <c r="P7" s="333" t="s">
        <v>55</v>
      </c>
      <c r="Q7" s="334" t="e">
        <f>B7/(Section1!$C$17+Section1!$H$17)</f>
        <v>#DIV/0!</v>
      </c>
      <c r="R7" s="334" t="e">
        <f>D7/(Section1!$C$18+Section1!$H$18)</f>
        <v>#DIV/0!</v>
      </c>
      <c r="S7" s="334" t="e">
        <f>F7/(Section1!$C$19+Section1!$H$19)</f>
        <v>#DIV/0!</v>
      </c>
      <c r="T7" s="334" t="e">
        <f>H7/(Section1!$C$20+Section1!$H$20)</f>
        <v>#DIV/0!</v>
      </c>
      <c r="U7" s="334" t="e">
        <f>J7/(Section1!$C$21+Section1!$H$21)</f>
        <v>#DIV/0!</v>
      </c>
      <c r="V7" s="335" t="e">
        <f>L7/(Section1!$C$22+Section1!$H$22)</f>
        <v>#DIV/0!</v>
      </c>
    </row>
    <row r="8" spans="1:22" ht="26.1" customHeight="1">
      <c r="A8" s="336" t="s">
        <v>190</v>
      </c>
      <c r="B8" s="330" t="e">
        <f>($N8/$O8)*C8</f>
        <v>#DIV/0!</v>
      </c>
      <c r="C8" s="331">
        <f>(Section1!$B$17+Section1!$G$17)*($O8/(Section1!$B$23+Section1!$G$23))</f>
        <v>0</v>
      </c>
      <c r="D8" s="332" t="e">
        <f>($N8/$O8)*E8</f>
        <v>#DIV/0!</v>
      </c>
      <c r="E8" s="331">
        <f>(Section1!$B$18+Section1!$G$18)*($O8/(Section1!$B$23+Section1!$G$23))</f>
        <v>0</v>
      </c>
      <c r="F8" s="332" t="e">
        <f>($N8/$O8)*G8</f>
        <v>#DIV/0!</v>
      </c>
      <c r="G8" s="331">
        <f>(Section1!$B$19+Section1!$G$19)*($O8/(Section1!$B$23+Section1!$G$23))</f>
        <v>0</v>
      </c>
      <c r="H8" s="332" t="e">
        <f>($N8/$O8)*I8</f>
        <v>#DIV/0!</v>
      </c>
      <c r="I8" s="331">
        <f>(Section1!$B$20+Section1!$G$20)*($O8/(Section1!$B$23+Section1!$G$23))</f>
        <v>0</v>
      </c>
      <c r="J8" s="330" t="e">
        <f>($N8/$O8)*K8</f>
        <v>#DIV/0!</v>
      </c>
      <c r="K8" s="331">
        <f>(Section1!$B$21+Section1!$G$21)*($O8/(Section1!$B$23+Section1!$G$23))</f>
        <v>0</v>
      </c>
      <c r="L8" s="332" t="e">
        <f>($N8/$O8)*M8</f>
        <v>#DIV/0!</v>
      </c>
      <c r="M8" s="331">
        <f>(Section1!$B$22+Section1!$G$22)*($O8/(Section1!$B$23+Section1!$G$23))</f>
        <v>0</v>
      </c>
      <c r="N8" s="325">
        <v>0</v>
      </c>
      <c r="O8" s="325">
        <v>0</v>
      </c>
      <c r="P8" s="337" t="s">
        <v>191</v>
      </c>
      <c r="Q8" s="334" t="e">
        <f>B8/(Section1!$C$17+Section1!$H$17)</f>
        <v>#DIV/0!</v>
      </c>
      <c r="R8" s="334" t="e">
        <f>D8/(Section1!$C$18+Section1!$H$18)</f>
        <v>#DIV/0!</v>
      </c>
      <c r="S8" s="334" t="e">
        <f>F8/(Section1!$C$19+Section1!$H$19)</f>
        <v>#DIV/0!</v>
      </c>
      <c r="T8" s="334" t="e">
        <f>H8/(Section1!$C$20+Section1!$H$20)</f>
        <v>#DIV/0!</v>
      </c>
      <c r="U8" s="334" t="e">
        <f>J8/(Section1!$C$21+Section1!$H$21)</f>
        <v>#DIV/0!</v>
      </c>
      <c r="V8" s="335" t="e">
        <f>L8/(Section1!$C$22+Section1!$H$22)</f>
        <v>#DIV/0!</v>
      </c>
    </row>
    <row r="9" spans="1:22" ht="15">
      <c r="A9" s="329" t="s">
        <v>58</v>
      </c>
      <c r="B9" s="330" t="e">
        <f>($N9/$O9)*C9</f>
        <v>#DIV/0!</v>
      </c>
      <c r="C9" s="331">
        <f>(Section1!$B$17+Section1!$G$17)*($O9/(Section1!$B$23+Section1!$G$23))</f>
        <v>0</v>
      </c>
      <c r="D9" s="332" t="e">
        <f>($N9/$O9)*E9</f>
        <v>#DIV/0!</v>
      </c>
      <c r="E9" s="331">
        <f>(Section1!$B$18+Section1!$G$18)*($O9/(Section1!$B$23+Section1!$G$23))</f>
        <v>0</v>
      </c>
      <c r="F9" s="332" t="e">
        <f>($N9/$O9)*G9</f>
        <v>#DIV/0!</v>
      </c>
      <c r="G9" s="331">
        <f>(Section1!$B$19+Section1!$G$19)*($O9/(Section1!$B$23+Section1!$G$23))</f>
        <v>0</v>
      </c>
      <c r="H9" s="332" t="e">
        <f>($N9/$O9)*I9</f>
        <v>#DIV/0!</v>
      </c>
      <c r="I9" s="331">
        <f>(Section1!$B$20+Section1!$G$20)*($O9/(Section1!$B$23+Section1!$G$23))</f>
        <v>0</v>
      </c>
      <c r="J9" s="330" t="e">
        <f>($N9/$O9)*K9</f>
        <v>#DIV/0!</v>
      </c>
      <c r="K9" s="331">
        <f>(Section1!$B$21+Section1!$G$21)*($O9/(Section1!$B$23+Section1!$G$23))</f>
        <v>0</v>
      </c>
      <c r="L9" s="332" t="e">
        <f>($N9/$O9)*M9</f>
        <v>#DIV/0!</v>
      </c>
      <c r="M9" s="331">
        <f>(Section1!$B$22+Section1!$G$22)*($O9/(Section1!$B$23+Section1!$G$23))</f>
        <v>0</v>
      </c>
      <c r="N9" s="325">
        <v>0</v>
      </c>
      <c r="O9" s="325">
        <v>0</v>
      </c>
      <c r="P9" s="333" t="s">
        <v>58</v>
      </c>
      <c r="Q9" s="334" t="e">
        <f>B9/(Section1!$C$17+Section1!$H$17)</f>
        <v>#DIV/0!</v>
      </c>
      <c r="R9" s="334" t="e">
        <f>D9/(Section1!$C$18+Section1!$H$18)</f>
        <v>#DIV/0!</v>
      </c>
      <c r="S9" s="334" t="e">
        <f>F9/(Section1!$C$19+Section1!$H$19)</f>
        <v>#DIV/0!</v>
      </c>
      <c r="T9" s="334" t="e">
        <f>H9/(Section1!$C$20+Section1!$H$20)</f>
        <v>#DIV/0!</v>
      </c>
      <c r="U9" s="334" t="e">
        <f>J9/(Section1!$C$21+Section1!$H$21)</f>
        <v>#DIV/0!</v>
      </c>
      <c r="V9" s="335" t="e">
        <f>L9/(Section1!$C$22+Section1!$H$22)</f>
        <v>#DIV/0!</v>
      </c>
    </row>
    <row r="10" spans="1:22" ht="15">
      <c r="A10" s="329" t="s">
        <v>59</v>
      </c>
      <c r="B10" s="321" t="e">
        <f>($N10/$O10)*C10</f>
        <v>#DIV/0!</v>
      </c>
      <c r="C10" s="331">
        <f>(Section1!$B$17+Section1!$G$17)*($O10/(Section1!$B$23+Section1!$G$23))</f>
        <v>0</v>
      </c>
      <c r="D10" s="323" t="e">
        <f>($N10/$O10)*E10</f>
        <v>#DIV/0!</v>
      </c>
      <c r="E10" s="331">
        <f>(Section1!$B$18+Section1!$G$18)*($O10/(Section1!$B$23+Section1!$G$23))</f>
        <v>0</v>
      </c>
      <c r="F10" s="323" t="e">
        <f>($N10/$O10)*G10</f>
        <v>#DIV/0!</v>
      </c>
      <c r="G10" s="331">
        <f>(Section1!$B$19+Section1!$G$19)*($O10/(Section1!$B$23+Section1!$G$23))</f>
        <v>0</v>
      </c>
      <c r="H10" s="323" t="e">
        <f>($N10/$O10)*I10</f>
        <v>#DIV/0!</v>
      </c>
      <c r="I10" s="331">
        <f>(Section1!$B$20+Section1!$G$20)*($O10/(Section1!$B$23+Section1!$G$23))</f>
        <v>0</v>
      </c>
      <c r="J10" s="321" t="e">
        <f>($N10/$O10)*K10</f>
        <v>#DIV/0!</v>
      </c>
      <c r="K10" s="331">
        <f>(Section1!$B$21+Section1!$G$21)*($O10/(Section1!$B$23+Section1!$G$23))</f>
        <v>0</v>
      </c>
      <c r="L10" s="323" t="e">
        <f>($N10/$O10)*M10</f>
        <v>#DIV/0!</v>
      </c>
      <c r="M10" s="331">
        <f>(Section1!$B$22+Section1!$G$22)*($O10/(Section1!$B$23+Section1!$G$23))</f>
        <v>0</v>
      </c>
      <c r="N10" s="325">
        <v>0</v>
      </c>
      <c r="O10" s="325">
        <v>0</v>
      </c>
      <c r="P10" s="333" t="s">
        <v>59</v>
      </c>
      <c r="Q10" s="334" t="e">
        <f>B10/(Section1!$C$17+Section1!$H$17)</f>
        <v>#DIV/0!</v>
      </c>
      <c r="R10" s="334" t="e">
        <f>D10/(Section1!$C$18+Section1!$H$18)</f>
        <v>#DIV/0!</v>
      </c>
      <c r="S10" s="334" t="e">
        <f>F10/(Section1!$C$19+Section1!$H$19)</f>
        <v>#DIV/0!</v>
      </c>
      <c r="T10" s="334" t="e">
        <f>H10/(Section1!$C$20+Section1!$H$20)</f>
        <v>#DIV/0!</v>
      </c>
      <c r="U10" s="334" t="e">
        <f>J10/(Section1!$C$21+Section1!$H$21)</f>
        <v>#DIV/0!</v>
      </c>
      <c r="V10" s="335" t="e">
        <f>L10/(Section1!$C$22+Section1!$H$22)</f>
        <v>#DIV/0!</v>
      </c>
    </row>
    <row r="11" spans="1:22" ht="15">
      <c r="A11" s="338" t="s">
        <v>60</v>
      </c>
      <c r="B11" s="330">
        <f>0.0765*(Section1!$C$17+Section1!$H$17)</f>
        <v>599751.738</v>
      </c>
      <c r="C11" s="331">
        <f>Section1!$B$17+Section1!$G$17</f>
        <v>81</v>
      </c>
      <c r="D11" s="332">
        <f>0.0765*(Section1!$C$18+Section1!$H$18)</f>
        <v>759974.562</v>
      </c>
      <c r="E11" s="331">
        <f>Section1!$B$18+Section1!$G$18</f>
        <v>127</v>
      </c>
      <c r="F11" s="332">
        <f>0.0765*(Section1!$C$19+Section1!$H$19)</f>
        <v>483539.058</v>
      </c>
      <c r="G11" s="331">
        <f>Section1!$B$19+Section1!$G$19</f>
        <v>102</v>
      </c>
      <c r="H11" s="332">
        <f>0.0765*(Section1!$C$20+Section1!$H$20)</f>
        <v>202002.9165</v>
      </c>
      <c r="I11" s="331">
        <f>Section1!$B$20+Section1!$G$20</f>
        <v>46</v>
      </c>
      <c r="J11" s="330">
        <f>0.0765*(Section1!$C$21+Section1!$H$21)</f>
        <v>0</v>
      </c>
      <c r="K11" s="331">
        <f>Section1!$B$21+Section1!$G$21</f>
        <v>0</v>
      </c>
      <c r="L11" s="332">
        <f>0.0765*(Section1!$C$22+Section1!$H$22)</f>
        <v>0</v>
      </c>
      <c r="M11" s="331">
        <f>Section1!$B$22+Section1!$G$22</f>
        <v>0</v>
      </c>
      <c r="N11" s="324">
        <f>$B11+$D11+$F11+$H11+$J11+$L11</f>
        <v>2045268.2745</v>
      </c>
      <c r="O11" s="339">
        <f aca="true" t="shared" si="0" ref="O11:O42">$C11+$E11+$G11+$I11+$K11+$M11</f>
        <v>356</v>
      </c>
      <c r="P11" s="340" t="s">
        <v>60</v>
      </c>
      <c r="Q11" s="334">
        <f>B11/(Section1!$C$17+Section1!$H$17)</f>
        <v>0.0765</v>
      </c>
      <c r="R11" s="334">
        <f>D11/(Section1!$C$18+Section1!$H$18)</f>
        <v>0.0765</v>
      </c>
      <c r="S11" s="334">
        <f>F11/(Section1!$C$19+Section1!$H$19)</f>
        <v>0.0765</v>
      </c>
      <c r="T11" s="334">
        <f>H11/(Section1!$C$20+Section1!$H$20)</f>
        <v>0.0765</v>
      </c>
      <c r="U11" s="334" t="e">
        <f>J11/(Section1!$C$21+Section1!$H$21)</f>
        <v>#DIV/0!</v>
      </c>
      <c r="V11" s="335" t="e">
        <f>L11/(Section1!$C$22+Section1!$H$22)</f>
        <v>#DIV/0!</v>
      </c>
    </row>
    <row r="12" spans="1:22" ht="15">
      <c r="A12" s="329" t="s">
        <v>61</v>
      </c>
      <c r="B12" s="330" t="e">
        <f>($N12/$O12)*C12</f>
        <v>#DIV/0!</v>
      </c>
      <c r="C12" s="331">
        <f>(Section1!$B$17+Section1!$G$17)*($O12/(Section1!$B$23+Section1!$G$23))</f>
        <v>0</v>
      </c>
      <c r="D12" s="332" t="e">
        <f>($N12/$O12)*E12</f>
        <v>#DIV/0!</v>
      </c>
      <c r="E12" s="331">
        <f>(Section1!$B$18+Section1!$G$18)*($O12/(Section1!$B$23+Section1!$G$23))</f>
        <v>0</v>
      </c>
      <c r="F12" s="332" t="e">
        <f>($N12/$O12)*G12</f>
        <v>#DIV/0!</v>
      </c>
      <c r="G12" s="331">
        <f>(Section1!$B$19+Section1!$G$19)*($O12/(Section1!$B$23+Section1!$G$23))</f>
        <v>0</v>
      </c>
      <c r="H12" s="332" t="e">
        <f>($N12/$O12)*I12</f>
        <v>#DIV/0!</v>
      </c>
      <c r="I12" s="331">
        <f>(Section1!$B$20+Section1!$G$20)*($O12/(Section1!$B$23+Section1!$G$23))</f>
        <v>0</v>
      </c>
      <c r="J12" s="330" t="e">
        <f>($N12/$O12)*K12</f>
        <v>#DIV/0!</v>
      </c>
      <c r="K12" s="331">
        <f>(Section1!$B$21+Section1!$G$21)*($O12/(Section1!$B$23+Section1!$G$23))</f>
        <v>0</v>
      </c>
      <c r="L12" s="332" t="e">
        <f>($N12/$O12)*M12</f>
        <v>#DIV/0!</v>
      </c>
      <c r="M12" s="331">
        <f>(Section1!$B$22+Section1!$G$22)*($O12/(Section1!$B$23+Section1!$G$23))</f>
        <v>0</v>
      </c>
      <c r="N12" s="325">
        <v>0</v>
      </c>
      <c r="O12" s="325">
        <v>0</v>
      </c>
      <c r="P12" s="333" t="s">
        <v>61</v>
      </c>
      <c r="Q12" s="334" t="e">
        <f>B12/(Section1!$C$17+Section1!$H$17)</f>
        <v>#DIV/0!</v>
      </c>
      <c r="R12" s="334" t="e">
        <f>D12/(Section1!$C$18+Section1!$H$18)</f>
        <v>#DIV/0!</v>
      </c>
      <c r="S12" s="334" t="e">
        <f>F12/(Section1!$C$19+Section1!$H$19)</f>
        <v>#DIV/0!</v>
      </c>
      <c r="T12" s="334" t="e">
        <f>H12/(Section1!$C$20+Section1!$H$20)</f>
        <v>#DIV/0!</v>
      </c>
      <c r="U12" s="334" t="e">
        <f>J12/(Section1!$C$21+Section1!$H$21)</f>
        <v>#DIV/0!</v>
      </c>
      <c r="V12" s="335" t="e">
        <f>L12/(Section1!$C$22+Section1!$H$22)</f>
        <v>#DIV/0!</v>
      </c>
    </row>
    <row r="13" spans="1:22" ht="15">
      <c r="A13" s="338" t="s">
        <v>62</v>
      </c>
      <c r="B13" s="321">
        <f>Q13*(Section1!$C$17+Section1!$H$17)</f>
        <v>0</v>
      </c>
      <c r="C13" s="331">
        <f>(Section1!$B$17+Section1!$G$17)*($O13/(Section1!$B$23+Section1!$G$23))</f>
        <v>81</v>
      </c>
      <c r="D13" s="323">
        <f>R13*(Section1!$C$18+Section1!$H$18)</f>
        <v>0</v>
      </c>
      <c r="E13" s="331">
        <f>(Section1!$B$18+Section1!$G$18)*($O13/(Section1!$B$23+Section1!$G$23))</f>
        <v>127</v>
      </c>
      <c r="F13" s="323">
        <f>S13*(Section1!$C$19+Section1!$H$19)</f>
        <v>0</v>
      </c>
      <c r="G13" s="331">
        <f>(Section1!$B$19+Section1!$G$19)*($O13/(Section1!$B$23+Section1!$G$23))</f>
        <v>102</v>
      </c>
      <c r="H13" s="323">
        <f>T13*(Section1!$C$20+Section1!$H$20)</f>
        <v>0</v>
      </c>
      <c r="I13" s="331">
        <f>(Section1!$B$20+Section1!$G$20)*($O13/(Section1!$B$23+Section1!$G$23))</f>
        <v>46</v>
      </c>
      <c r="J13" s="321">
        <f>U13*(Section1!$C$21+Section1!$H$21)</f>
        <v>0</v>
      </c>
      <c r="K13" s="331">
        <f>(Section1!$B$21+Section1!$G$21)*($O13/(Section1!$B$23+Section1!$G$23))</f>
        <v>0</v>
      </c>
      <c r="L13" s="323">
        <f>V13*(Section1!$C$22+Section1!$H$22)</f>
        <v>0</v>
      </c>
      <c r="M13" s="331">
        <f>(Section1!$B$22+Section1!$G$22)*($O13/(Section1!$B$23+Section1!$G$23))</f>
        <v>0</v>
      </c>
      <c r="N13" s="324">
        <f>$B13+$D13+$F13+$H13+$J13+$L13</f>
        <v>0</v>
      </c>
      <c r="O13" s="325">
        <f>Section1!$B$23+Section1!$G$23</f>
        <v>356</v>
      </c>
      <c r="P13" s="340" t="s">
        <v>62</v>
      </c>
      <c r="Q13" s="327">
        <v>0</v>
      </c>
      <c r="R13" s="327">
        <v>0</v>
      </c>
      <c r="S13" s="327">
        <v>0</v>
      </c>
      <c r="T13" s="327">
        <v>0</v>
      </c>
      <c r="U13" s="327">
        <v>0</v>
      </c>
      <c r="V13" s="328">
        <v>0</v>
      </c>
    </row>
    <row r="14" spans="1:22" ht="15">
      <c r="A14" s="338" t="s">
        <v>63</v>
      </c>
      <c r="B14" s="330">
        <f>Q14*(Section1!$C$17+Section1!$H$17)</f>
        <v>0</v>
      </c>
      <c r="C14" s="331">
        <f>(Section1!$B$17+Section1!$G$17)*($O14/(Section1!$B$23+Section1!$G$23))</f>
        <v>81</v>
      </c>
      <c r="D14" s="332">
        <f>R14*(Section1!$C$18+Section1!$H$18)</f>
        <v>0</v>
      </c>
      <c r="E14" s="331">
        <f>(Section1!$B$18+Section1!$G$18)*($O14/(Section1!$B$23+Section1!$G$23))</f>
        <v>127</v>
      </c>
      <c r="F14" s="332">
        <f>S14*(Section1!$C$19+Section1!$H$19)</f>
        <v>0</v>
      </c>
      <c r="G14" s="331">
        <f>(Section1!$B$19+Section1!$G$19)*($O14/(Section1!$B$23+Section1!$G$23))</f>
        <v>102</v>
      </c>
      <c r="H14" s="332">
        <f>T14*(Section1!$C$20+Section1!$H$20)</f>
        <v>0</v>
      </c>
      <c r="I14" s="331">
        <f>(Section1!$B$20+Section1!$G$20)*($O14/(Section1!$B$23+Section1!$G$23))</f>
        <v>46</v>
      </c>
      <c r="J14" s="330">
        <f>U14*(Section1!$C$21+Section1!$H$21)</f>
        <v>0</v>
      </c>
      <c r="K14" s="331">
        <f>(Section1!$B$21+Section1!$G$21)*($O14/(Section1!$B$23+Section1!$G$23))</f>
        <v>0</v>
      </c>
      <c r="L14" s="332">
        <f>V14*(Section1!$C$22+Section1!$H$22)</f>
        <v>0</v>
      </c>
      <c r="M14" s="331">
        <f>(Section1!$B$22+Section1!$G$22)*($O14/(Section1!$B$23+Section1!$G$23))</f>
        <v>0</v>
      </c>
      <c r="N14" s="324">
        <f>$B14+$D14+$F14+$H14+$J14+$L14</f>
        <v>0</v>
      </c>
      <c r="O14" s="325">
        <f>Section1!$B$23+Section1!$G$23</f>
        <v>356</v>
      </c>
      <c r="P14" s="340" t="s">
        <v>63</v>
      </c>
      <c r="Q14" s="327">
        <v>0</v>
      </c>
      <c r="R14" s="327">
        <v>0</v>
      </c>
      <c r="S14" s="327">
        <v>0</v>
      </c>
      <c r="T14" s="327">
        <v>0</v>
      </c>
      <c r="U14" s="327">
        <v>0</v>
      </c>
      <c r="V14" s="328">
        <v>0</v>
      </c>
    </row>
    <row r="15" spans="1:22" ht="15">
      <c r="A15" s="341" t="s">
        <v>64</v>
      </c>
      <c r="B15" s="330" t="e">
        <f>($N15/$O15)*C15</f>
        <v>#DIV/0!</v>
      </c>
      <c r="C15" s="331">
        <f>(Section1!$B$17+Section1!$G$17)*($O15/(Section1!$B$23+Section1!$G$23))</f>
        <v>0</v>
      </c>
      <c r="D15" s="330" t="e">
        <f>($N15/$O15)*E15</f>
        <v>#DIV/0!</v>
      </c>
      <c r="E15" s="331">
        <f>(Section1!$B$18+Section1!$G$18)*($O15/(Section1!$B$23+Section1!$G$23))</f>
        <v>0</v>
      </c>
      <c r="F15" s="330" t="e">
        <f>($N15/$O15)*G15</f>
        <v>#DIV/0!</v>
      </c>
      <c r="G15" s="331">
        <f>(Section1!$B$19+Section1!$G$19)*($O15/(Section1!$B$23+Section1!$G$23))</f>
        <v>0</v>
      </c>
      <c r="H15" s="330" t="e">
        <f>($N15/$O15)*I15</f>
        <v>#DIV/0!</v>
      </c>
      <c r="I15" s="331">
        <f>(Section1!$B$20+Section1!$G$20)*($O15/(Section1!$B$23+Section1!$G$23))</f>
        <v>0</v>
      </c>
      <c r="J15" s="330" t="e">
        <f>($N15/$O15)*K15</f>
        <v>#DIV/0!</v>
      </c>
      <c r="K15" s="331">
        <f>(Section1!$B$21+Section1!$G$21)*($O15/(Section1!$B$23+Section1!$G$23))</f>
        <v>0</v>
      </c>
      <c r="L15" s="330" t="e">
        <f>($N15/$O15)*M15</f>
        <v>#DIV/0!</v>
      </c>
      <c r="M15" s="331">
        <f>(Section1!$B$22+Section1!$G$22)*($O15/(Section1!$B$23+Section1!$G$23))</f>
        <v>0</v>
      </c>
      <c r="N15" s="325">
        <v>0</v>
      </c>
      <c r="O15" s="325">
        <v>0</v>
      </c>
      <c r="P15" s="333" t="s">
        <v>64</v>
      </c>
      <c r="Q15" s="334" t="e">
        <f>B15/(Section1!$C$17+Section1!$H$17)</f>
        <v>#DIV/0!</v>
      </c>
      <c r="R15" s="334" t="e">
        <f>D15/(Section1!$C$18+Section1!$H$18)</f>
        <v>#DIV/0!</v>
      </c>
      <c r="S15" s="334" t="e">
        <f>F15/(Section1!$C$19+Section1!$H$19)</f>
        <v>#DIV/0!</v>
      </c>
      <c r="T15" s="334" t="e">
        <f>H15/(Section1!$C$20+Section1!$H$20)</f>
        <v>#DIV/0!</v>
      </c>
      <c r="U15" s="334" t="e">
        <f>J15/(Section1!$C$21+Section1!$H$21)</f>
        <v>#DIV/0!</v>
      </c>
      <c r="V15" s="335" t="e">
        <f>L15/(Section1!$C$22+Section1!$H$22)</f>
        <v>#DIV/0!</v>
      </c>
    </row>
    <row r="16" spans="1:22" ht="15.75" thickBot="1">
      <c r="A16" s="342" t="s">
        <v>65</v>
      </c>
      <c r="B16" s="343" t="e">
        <f aca="true" t="shared" si="1" ref="B16:L16">SUM(B5:B15)</f>
        <v>#DIV/0!</v>
      </c>
      <c r="C16" s="344">
        <f>MAX(C5:C15)</f>
        <v>81</v>
      </c>
      <c r="D16" s="345" t="e">
        <f t="shared" si="1"/>
        <v>#DIV/0!</v>
      </c>
      <c r="E16" s="344">
        <f>MAX(E5:E15)</f>
        <v>127</v>
      </c>
      <c r="F16" s="343" t="e">
        <f t="shared" si="1"/>
        <v>#DIV/0!</v>
      </c>
      <c r="G16" s="344">
        <f>MAX(G5:G15)</f>
        <v>102</v>
      </c>
      <c r="H16" s="345" t="e">
        <f t="shared" si="1"/>
        <v>#DIV/0!</v>
      </c>
      <c r="I16" s="344">
        <f>MAX(I5:I15)</f>
        <v>46</v>
      </c>
      <c r="J16" s="343" t="e">
        <f t="shared" si="1"/>
        <v>#DIV/0!</v>
      </c>
      <c r="K16" s="344">
        <f>MAX(K5:K15)</f>
        <v>0</v>
      </c>
      <c r="L16" s="345" t="e">
        <f t="shared" si="1"/>
        <v>#DIV/0!</v>
      </c>
      <c r="M16" s="344">
        <f>MAX(M5:M15)</f>
        <v>0</v>
      </c>
      <c r="N16" s="324" t="e">
        <f>$B16+$D16+$F16+$H16+$J16+$L16</f>
        <v>#DIV/0!</v>
      </c>
      <c r="O16" s="339">
        <f t="shared" si="0"/>
        <v>356</v>
      </c>
      <c r="P16" s="346" t="s">
        <v>65</v>
      </c>
      <c r="Q16" s="347" t="e">
        <f>B16/(Section1!$C$17+Section1!$H$17)</f>
        <v>#DIV/0!</v>
      </c>
      <c r="R16" s="347" t="e">
        <f>D16/(Section1!$C$18+Section1!$H$18)</f>
        <v>#DIV/0!</v>
      </c>
      <c r="S16" s="347" t="e">
        <f>F16/(Section1!$C$19+Section1!$H$19)</f>
        <v>#DIV/0!</v>
      </c>
      <c r="T16" s="347" t="e">
        <f>H16/(Section1!$C$20+Section1!$H$20)</f>
        <v>#DIV/0!</v>
      </c>
      <c r="U16" s="347" t="e">
        <f>J16/(Section1!$C$21+Section1!$H$21)</f>
        <v>#DIV/0!</v>
      </c>
      <c r="V16" s="348" t="e">
        <f>L16/(Section1!$C$22+Section1!$H$22)</f>
        <v>#DIV/0!</v>
      </c>
    </row>
    <row r="17" spans="1:22" ht="16.5" thickBot="1" thickTop="1">
      <c r="A17" s="349" t="s">
        <v>66</v>
      </c>
      <c r="B17" s="350"/>
      <c r="C17" s="350"/>
      <c r="D17" s="350"/>
      <c r="E17" s="350"/>
      <c r="F17" s="350"/>
      <c r="G17" s="350"/>
      <c r="H17" s="350"/>
      <c r="I17" s="350"/>
      <c r="J17" s="350"/>
      <c r="K17" s="350"/>
      <c r="L17" s="350"/>
      <c r="M17" s="350"/>
      <c r="N17" s="351"/>
      <c r="O17" s="352"/>
      <c r="P17" s="353"/>
      <c r="Q17" s="318" t="s">
        <v>39</v>
      </c>
      <c r="R17" s="318" t="s">
        <v>40</v>
      </c>
      <c r="S17" s="318" t="s">
        <v>41</v>
      </c>
      <c r="T17" s="318" t="s">
        <v>189</v>
      </c>
      <c r="U17" s="318" t="s">
        <v>43</v>
      </c>
      <c r="V17" s="319" t="s">
        <v>44</v>
      </c>
    </row>
    <row r="18" spans="1:22" ht="15">
      <c r="A18" s="320" t="s">
        <v>53</v>
      </c>
      <c r="B18" s="354">
        <f>Q18*(Section1!$C$25+Section1!$H$25)</f>
        <v>0</v>
      </c>
      <c r="C18" s="322">
        <f>(Section1!$B$25+Section1!$G$25)*($O18/(Section1!$B$31+Section1!$G$31))</f>
        <v>64</v>
      </c>
      <c r="D18" s="355">
        <f>R18*(Section1!$C$26+Section1!$H$26)</f>
        <v>0</v>
      </c>
      <c r="E18" s="322">
        <f>(Section1!$B$26+Section1!$G$26)*($O18/(Section1!$B$31+Section1!$G$31))</f>
        <v>51</v>
      </c>
      <c r="F18" s="354">
        <f>S18*(Section1!$C$27+Section1!$H$27)</f>
        <v>0</v>
      </c>
      <c r="G18" s="322">
        <f>(Section1!$B$27+Section1!$G$27)*($O18/(Section1!$B$31+Section1!$G$31))</f>
        <v>54</v>
      </c>
      <c r="H18" s="355">
        <f>T18*(Section1!$C$28+Section1!$H$28)</f>
        <v>0</v>
      </c>
      <c r="I18" s="322">
        <f>(Section1!$B$28+Section1!$G$28)*($O18/(Section1!$B$31+Section1!$G$31))</f>
        <v>23</v>
      </c>
      <c r="J18" s="354">
        <f>U18*(Section1!$C$29+Section1!$H$29)</f>
        <v>0</v>
      </c>
      <c r="K18" s="322">
        <f>(Section1!$B$29+Section1!$G$29)*($O18/(Section1!$B$31+Section1!$G$31))</f>
        <v>0</v>
      </c>
      <c r="L18" s="355">
        <f>V18*(Section1!$C$30+Section1!$H$30)</f>
        <v>0</v>
      </c>
      <c r="M18" s="322">
        <f>(Section1!$B$30+Section1!$G$30)*($O18/(Section1!$B$31+Section1!$G$31))</f>
        <v>0</v>
      </c>
      <c r="N18" s="324">
        <f>$B18+$D18+$F18+$H18+$J18+$L18</f>
        <v>0</v>
      </c>
      <c r="O18" s="325">
        <f>Section1!$B$31+Section1!$G$31</f>
        <v>192</v>
      </c>
      <c r="P18" s="326" t="s">
        <v>53</v>
      </c>
      <c r="Q18" s="327">
        <v>0</v>
      </c>
      <c r="R18" s="327">
        <v>0</v>
      </c>
      <c r="S18" s="327">
        <v>0</v>
      </c>
      <c r="T18" s="327">
        <v>0</v>
      </c>
      <c r="U18" s="327">
        <v>0</v>
      </c>
      <c r="V18" s="328">
        <v>0</v>
      </c>
    </row>
    <row r="19" spans="1:22" ht="15">
      <c r="A19" s="329" t="s">
        <v>54</v>
      </c>
      <c r="B19" s="330" t="e">
        <f>($N19/$O19)*C19</f>
        <v>#DIV/0!</v>
      </c>
      <c r="C19" s="331">
        <f>(Section1!$B$25+Section1!$G$25)*($O19/(Section1!$B$31+Section1!$G$31))</f>
        <v>0</v>
      </c>
      <c r="D19" s="332" t="e">
        <f>($N19/$O19)*E19</f>
        <v>#DIV/0!</v>
      </c>
      <c r="E19" s="331">
        <f>(Section1!$B$26+Section1!$G$26)*($O19/(Section1!$B$31+Section1!$G$31))</f>
        <v>0</v>
      </c>
      <c r="F19" s="330" t="e">
        <f>($N19/$O19)*G19</f>
        <v>#DIV/0!</v>
      </c>
      <c r="G19" s="331">
        <f>(Section1!$B$27+Section1!$G$27)*($O19/(Section1!$B$31+Section1!$G$31))</f>
        <v>0</v>
      </c>
      <c r="H19" s="332" t="e">
        <f>($N19/$O19)*I19</f>
        <v>#DIV/0!</v>
      </c>
      <c r="I19" s="331">
        <f>(Section1!$B$28+Section1!$G$28)*($O19/(Section1!$B$31+Section1!$G$31))</f>
        <v>0</v>
      </c>
      <c r="J19" s="330" t="e">
        <f>($N19/$O19)*K19</f>
        <v>#DIV/0!</v>
      </c>
      <c r="K19" s="331">
        <f>(Section1!$B$29+Section1!$G$29)*($O19/(Section1!$B$31+Section1!$G$31))</f>
        <v>0</v>
      </c>
      <c r="L19" s="332" t="e">
        <f>($N19/$O19)*M19</f>
        <v>#DIV/0!</v>
      </c>
      <c r="M19" s="331">
        <f>(Section1!$B$30+Section1!$G$30)*($O19/(Section1!$B$31+Section1!$G$31))</f>
        <v>0</v>
      </c>
      <c r="N19" s="325">
        <v>0</v>
      </c>
      <c r="O19" s="325">
        <v>0</v>
      </c>
      <c r="P19" s="333" t="s">
        <v>54</v>
      </c>
      <c r="Q19" s="334" t="e">
        <f>B19/(Section1!$C$25+Section1!$H$25)</f>
        <v>#DIV/0!</v>
      </c>
      <c r="R19" s="334" t="e">
        <f>D19/(Section1!$C$26+Section1!$H$26)</f>
        <v>#DIV/0!</v>
      </c>
      <c r="S19" s="334" t="e">
        <f>F19/(Section1!$C$27+Section1!$H$27)</f>
        <v>#DIV/0!</v>
      </c>
      <c r="T19" s="334" t="e">
        <f>H19/(Section1!$C$28+Section1!$H$28)</f>
        <v>#DIV/0!</v>
      </c>
      <c r="U19" s="334" t="e">
        <f>J19/(Section1!$C$29+Section1!$H$29)</f>
        <v>#DIV/0!</v>
      </c>
      <c r="V19" s="335" t="e">
        <f>L19/(Section1!$C$30+Section1!$H$30)</f>
        <v>#DIV/0!</v>
      </c>
    </row>
    <row r="20" spans="1:22" ht="15">
      <c r="A20" s="329" t="s">
        <v>55</v>
      </c>
      <c r="B20" s="330" t="e">
        <f>($N20/$O20)*C20</f>
        <v>#DIV/0!</v>
      </c>
      <c r="C20" s="331">
        <f>(Section1!$B$25+Section1!$G$25)*($O20/(Section1!$B$31+Section1!$G$31))</f>
        <v>0</v>
      </c>
      <c r="D20" s="332" t="e">
        <f>($N20/$O20)*E20</f>
        <v>#DIV/0!</v>
      </c>
      <c r="E20" s="331">
        <f>(Section1!$B$26+Section1!$G$26)*($O20/(Section1!$B$31+Section1!$G$31))</f>
        <v>0</v>
      </c>
      <c r="F20" s="330" t="e">
        <f>($N20/$O20)*G20</f>
        <v>#DIV/0!</v>
      </c>
      <c r="G20" s="331">
        <f>(Section1!$B$27+Section1!$G$27)*($O20/(Section1!$B$31+Section1!$G$31))</f>
        <v>0</v>
      </c>
      <c r="H20" s="332" t="e">
        <f>($N20/$O20)*I20</f>
        <v>#DIV/0!</v>
      </c>
      <c r="I20" s="331">
        <f>(Section1!$B$28+Section1!$G$28)*($O20/(Section1!$B$31+Section1!$G$31))</f>
        <v>0</v>
      </c>
      <c r="J20" s="330" t="e">
        <f>($N20/$O20)*K20</f>
        <v>#DIV/0!</v>
      </c>
      <c r="K20" s="331">
        <f>(Section1!$B$29+Section1!$G$29)*($O20/(Section1!$B$31+Section1!$G$31))</f>
        <v>0</v>
      </c>
      <c r="L20" s="332" t="e">
        <f>($N20/$O20)*M20</f>
        <v>#DIV/0!</v>
      </c>
      <c r="M20" s="331">
        <f>(Section1!$B$30+Section1!$G$30)*($O20/(Section1!$B$31+Section1!$G$31))</f>
        <v>0</v>
      </c>
      <c r="N20" s="325"/>
      <c r="O20" s="325"/>
      <c r="P20" s="333" t="s">
        <v>55</v>
      </c>
      <c r="Q20" s="334" t="e">
        <f>B20/(Section1!$C$25+Section1!$H$25)</f>
        <v>#DIV/0!</v>
      </c>
      <c r="R20" s="334" t="e">
        <f>D20/(Section1!$C$26+Section1!$H$26)</f>
        <v>#DIV/0!</v>
      </c>
      <c r="S20" s="334" t="e">
        <f>F20/(Section1!$C$27+Section1!$H$27)</f>
        <v>#DIV/0!</v>
      </c>
      <c r="T20" s="334" t="e">
        <f>H20/(Section1!$C$28+Section1!$H$28)</f>
        <v>#DIV/0!</v>
      </c>
      <c r="U20" s="334" t="e">
        <f>J20/(Section1!$C$29+Section1!$H$29)</f>
        <v>#DIV/0!</v>
      </c>
      <c r="V20" s="335" t="e">
        <f>L20/(Section1!$C$30+Section1!$H$30)</f>
        <v>#DIV/0!</v>
      </c>
    </row>
    <row r="21" spans="1:22" ht="26.45" customHeight="1">
      <c r="A21" s="336" t="s">
        <v>190</v>
      </c>
      <c r="B21" s="330" t="e">
        <f>($N21/$O21)*C21</f>
        <v>#DIV/0!</v>
      </c>
      <c r="C21" s="331">
        <f>(Section1!$B$25+Section1!$G$25)*($O21/(Section1!$B$31+Section1!$G$31))</f>
        <v>0</v>
      </c>
      <c r="D21" s="332" t="e">
        <f>($N21/$O21)*E21</f>
        <v>#DIV/0!</v>
      </c>
      <c r="E21" s="331">
        <f>(Section1!$B$26+Section1!$G$26)*($O21/(Section1!$B$31+Section1!$G$31))</f>
        <v>0</v>
      </c>
      <c r="F21" s="330" t="e">
        <f>($N21/$O21)*G21</f>
        <v>#DIV/0!</v>
      </c>
      <c r="G21" s="331">
        <f>(Section1!$B$27+Section1!$G$27)*($O21/(Section1!$B$31+Section1!$G$31))</f>
        <v>0</v>
      </c>
      <c r="H21" s="332" t="e">
        <f>($N21/$O21)*I21</f>
        <v>#DIV/0!</v>
      </c>
      <c r="I21" s="331">
        <f>(Section1!$B$28+Section1!$G$28)*($O21/(Section1!$B$31+Section1!$G$31))</f>
        <v>0</v>
      </c>
      <c r="J21" s="330" t="e">
        <f>($N21/$O21)*K21</f>
        <v>#DIV/0!</v>
      </c>
      <c r="K21" s="331">
        <f>(Section1!$B$29+Section1!$G$29)*($O21/(Section1!$B$31+Section1!$G$31))</f>
        <v>0</v>
      </c>
      <c r="L21" s="332" t="e">
        <f>($N21/$O21)*M21</f>
        <v>#DIV/0!</v>
      </c>
      <c r="M21" s="331">
        <f>(Section1!$B$30+Section1!$G$30)*($O21/(Section1!$B$31+Section1!$G$31))</f>
        <v>0</v>
      </c>
      <c r="N21" s="325">
        <v>0</v>
      </c>
      <c r="O21" s="325">
        <v>0</v>
      </c>
      <c r="P21" s="337" t="s">
        <v>191</v>
      </c>
      <c r="Q21" s="334" t="e">
        <f>B21/(Section1!$C$25+Section1!$H$25)</f>
        <v>#DIV/0!</v>
      </c>
      <c r="R21" s="334" t="e">
        <f>D21/(Section1!$C$26+Section1!$H$26)</f>
        <v>#DIV/0!</v>
      </c>
      <c r="S21" s="334" t="e">
        <f>F21/(Section1!$C$27+Section1!$H$27)</f>
        <v>#DIV/0!</v>
      </c>
      <c r="T21" s="334" t="e">
        <f>H21/(Section1!$C$28+Section1!$H$28)</f>
        <v>#DIV/0!</v>
      </c>
      <c r="U21" s="334" t="e">
        <f>J21/(Section1!$C$29+Section1!$H$29)</f>
        <v>#DIV/0!</v>
      </c>
      <c r="V21" s="335" t="e">
        <f>L21/(Section1!$C$30+Section1!$H$30)</f>
        <v>#DIV/0!</v>
      </c>
    </row>
    <row r="22" spans="1:22" ht="15">
      <c r="A22" s="329" t="s">
        <v>58</v>
      </c>
      <c r="B22" s="330" t="e">
        <f>($N22/$O22)*C22</f>
        <v>#DIV/0!</v>
      </c>
      <c r="C22" s="331">
        <f>(Section1!$B$25+Section1!$G$25)*($O22/(Section1!$B$31+Section1!$G$31))</f>
        <v>0</v>
      </c>
      <c r="D22" s="332" t="e">
        <f>($N22/$O22)*E22</f>
        <v>#DIV/0!</v>
      </c>
      <c r="E22" s="331">
        <f>(Section1!$B$26+Section1!$G$26)*($O22/(Section1!$B$31+Section1!$G$31))</f>
        <v>0</v>
      </c>
      <c r="F22" s="330" t="e">
        <f>($N22/$O22)*G22</f>
        <v>#DIV/0!</v>
      </c>
      <c r="G22" s="331">
        <f>(Section1!$B$27+Section1!$G$27)*($O22/(Section1!$B$31+Section1!$G$31))</f>
        <v>0</v>
      </c>
      <c r="H22" s="332" t="e">
        <f>($N22/$O22)*I22</f>
        <v>#DIV/0!</v>
      </c>
      <c r="I22" s="331">
        <f>(Section1!$B$28+Section1!$G$28)*($O22/(Section1!$B$31+Section1!$G$31))</f>
        <v>0</v>
      </c>
      <c r="J22" s="330" t="e">
        <f>($N22/$O22)*K22</f>
        <v>#DIV/0!</v>
      </c>
      <c r="K22" s="331">
        <f>(Section1!$B$29+Section1!$G$29)*($O22/(Section1!$B$31+Section1!$G$31))</f>
        <v>0</v>
      </c>
      <c r="L22" s="332" t="e">
        <f>($N22/$O22)*M22</f>
        <v>#DIV/0!</v>
      </c>
      <c r="M22" s="331">
        <f>(Section1!$B$30+Section1!$G$30)*($O22/(Section1!$B$31+Section1!$G$31))</f>
        <v>0</v>
      </c>
      <c r="N22" s="325">
        <v>0</v>
      </c>
      <c r="O22" s="325">
        <v>0</v>
      </c>
      <c r="P22" s="333" t="s">
        <v>58</v>
      </c>
      <c r="Q22" s="334" t="e">
        <f>B22/(Section1!$C$25+Section1!$H$25)</f>
        <v>#DIV/0!</v>
      </c>
      <c r="R22" s="334" t="e">
        <f>D22/(Section1!$C$26+Section1!$H$26)</f>
        <v>#DIV/0!</v>
      </c>
      <c r="S22" s="334" t="e">
        <f>F22/(Section1!$C$27+Section1!$H$27)</f>
        <v>#DIV/0!</v>
      </c>
      <c r="T22" s="334" t="e">
        <f>H22/(Section1!$C$28+Section1!$H$28)</f>
        <v>#DIV/0!</v>
      </c>
      <c r="U22" s="334" t="e">
        <f>J22/(Section1!$C$29+Section1!$H$29)</f>
        <v>#DIV/0!</v>
      </c>
      <c r="V22" s="335" t="e">
        <f>L22/(Section1!$C$30+Section1!$H$30)</f>
        <v>#DIV/0!</v>
      </c>
    </row>
    <row r="23" spans="1:22" ht="15">
      <c r="A23" s="329" t="s">
        <v>59</v>
      </c>
      <c r="B23" s="321" t="e">
        <f>($N23/$O23)*C23</f>
        <v>#DIV/0!</v>
      </c>
      <c r="C23" s="331">
        <f>(Section1!$B$25+Section1!$G$25)*($O23/(Section1!$B$31+Section1!$G$31))</f>
        <v>0</v>
      </c>
      <c r="D23" s="323" t="e">
        <f>($N23/$O23)*E23</f>
        <v>#DIV/0!</v>
      </c>
      <c r="E23" s="331">
        <f>(Section1!$B$26+Section1!$G$26)*($O23/(Section1!$B$31+Section1!$G$31))</f>
        <v>0</v>
      </c>
      <c r="F23" s="321" t="e">
        <f>($N23/$O23)*G23</f>
        <v>#DIV/0!</v>
      </c>
      <c r="G23" s="331">
        <f>(Section1!$B$27+Section1!$G$27)*($O23/(Section1!$B$31+Section1!$G$31))</f>
        <v>0</v>
      </c>
      <c r="H23" s="323" t="e">
        <f>($N23/$O23)*I23</f>
        <v>#DIV/0!</v>
      </c>
      <c r="I23" s="331">
        <f>(Section1!$B$28+Section1!$G$28)*($O23/(Section1!$B$31+Section1!$G$31))</f>
        <v>0</v>
      </c>
      <c r="J23" s="321" t="e">
        <f>($N23/$O23)*K23</f>
        <v>#DIV/0!</v>
      </c>
      <c r="K23" s="331">
        <f>(Section1!$B$29+Section1!$G$29)*($O23/(Section1!$B$31+Section1!$G$31))</f>
        <v>0</v>
      </c>
      <c r="L23" s="323" t="e">
        <f>($N23/$O23)*M23</f>
        <v>#DIV/0!</v>
      </c>
      <c r="M23" s="331">
        <f>(Section1!$B$30+Section1!$G$30)*($O23/(Section1!$B$31+Section1!$G$31))</f>
        <v>0</v>
      </c>
      <c r="N23" s="325">
        <v>0</v>
      </c>
      <c r="O23" s="325">
        <v>0</v>
      </c>
      <c r="P23" s="333" t="s">
        <v>59</v>
      </c>
      <c r="Q23" s="334" t="e">
        <f>B23/(Section1!$C$25+Section1!$H$25)</f>
        <v>#DIV/0!</v>
      </c>
      <c r="R23" s="334" t="e">
        <f>D23/(Section1!$C$26+Section1!$H$26)</f>
        <v>#DIV/0!</v>
      </c>
      <c r="S23" s="334" t="e">
        <f>F23/(Section1!$C$27+Section1!$H$27)</f>
        <v>#DIV/0!</v>
      </c>
      <c r="T23" s="334" t="e">
        <f>H23/(Section1!$C$28+Section1!$H$28)</f>
        <v>#DIV/0!</v>
      </c>
      <c r="U23" s="334" t="e">
        <f>J23/(Section1!$C$29+Section1!$H$29)</f>
        <v>#DIV/0!</v>
      </c>
      <c r="V23" s="335" t="e">
        <f>L23/(Section1!$C$30+Section1!$H$30)</f>
        <v>#DIV/0!</v>
      </c>
    </row>
    <row r="24" spans="1:22" ht="15">
      <c r="A24" s="338" t="s">
        <v>60</v>
      </c>
      <c r="B24" s="330">
        <f>0.0765*(Section1!$C$25+Section1!$H$25)</f>
        <v>601291.4535</v>
      </c>
      <c r="C24" s="331">
        <f>Section1!$B$25+Section1!$G$25</f>
        <v>64</v>
      </c>
      <c r="D24" s="332">
        <f>0.0765*(Section1!$C$26+Section1!$H$26)</f>
        <v>386515.944</v>
      </c>
      <c r="E24" s="331">
        <f>Section1!$B$26+Section1!$G$26</f>
        <v>51</v>
      </c>
      <c r="F24" s="330">
        <f>0.0765*(Section1!$C$27+Section1!$H$27)</f>
        <v>331326.396</v>
      </c>
      <c r="G24" s="331">
        <f>Section1!$B$27+Section1!$G$27</f>
        <v>54</v>
      </c>
      <c r="H24" s="332">
        <f>0.0765*(Section1!$C$28+Section1!$H$28)</f>
        <v>122865.42599999999</v>
      </c>
      <c r="I24" s="331">
        <f>Section1!$B$28+Section1!$G$28</f>
        <v>23</v>
      </c>
      <c r="J24" s="330">
        <f>0.0765*(Section1!$C$29+Section1!$H$29)</f>
        <v>0</v>
      </c>
      <c r="K24" s="331">
        <f>Section1!$B$29+Section1!$G$29</f>
        <v>0</v>
      </c>
      <c r="L24" s="332">
        <f>0.0765*(Section1!$C$30+Section1!$H$30)</f>
        <v>0</v>
      </c>
      <c r="M24" s="331">
        <f>Section1!$B$30+Section1!$G$30</f>
        <v>0</v>
      </c>
      <c r="N24" s="324">
        <f>$B24+$D24+$F24+$H24+$J24+$L24</f>
        <v>1441999.2195</v>
      </c>
      <c r="O24" s="339">
        <f t="shared" si="0"/>
        <v>192</v>
      </c>
      <c r="P24" s="340" t="s">
        <v>60</v>
      </c>
      <c r="Q24" s="334">
        <f>B24/(Section1!$C$25+Section1!$H$25)</f>
        <v>0.0765</v>
      </c>
      <c r="R24" s="334">
        <f>D24/(Section1!$C$26+Section1!$H$26)</f>
        <v>0.0765</v>
      </c>
      <c r="S24" s="334">
        <f>F24/(Section1!$C$27+Section1!$H$27)</f>
        <v>0.0765</v>
      </c>
      <c r="T24" s="334">
        <f>H24/(Section1!$C$28+Section1!$H$28)</f>
        <v>0.0765</v>
      </c>
      <c r="U24" s="334" t="e">
        <f>J24/(Section1!$C$29+Section1!$H$29)</f>
        <v>#DIV/0!</v>
      </c>
      <c r="V24" s="335" t="e">
        <f>L24/(Section1!$C$30+Section1!$H$30)</f>
        <v>#DIV/0!</v>
      </c>
    </row>
    <row r="25" spans="1:22" ht="15">
      <c r="A25" s="329" t="s">
        <v>61</v>
      </c>
      <c r="B25" s="321" t="e">
        <f>($N25/$O25)*C25</f>
        <v>#DIV/0!</v>
      </c>
      <c r="C25" s="331">
        <f>(Section1!$B$25+Section1!$G$25)*($O25/(Section1!$B$31+Section1!$G$31))</f>
        <v>0</v>
      </c>
      <c r="D25" s="323" t="e">
        <f>($N25/$O25)*E25</f>
        <v>#DIV/0!</v>
      </c>
      <c r="E25" s="331">
        <f>(Section1!$B$26+Section1!$G$26)*($O25/(Section1!$B$31+Section1!$G$31))</f>
        <v>0</v>
      </c>
      <c r="F25" s="323" t="e">
        <f>($N25/$O25)*G25</f>
        <v>#DIV/0!</v>
      </c>
      <c r="G25" s="331">
        <f>(Section1!$B$27+Section1!$G$27)*($O25/(Section1!$B$31+Section1!$G$31))</f>
        <v>0</v>
      </c>
      <c r="H25" s="323" t="e">
        <f>($N25/$O25)*I25</f>
        <v>#DIV/0!</v>
      </c>
      <c r="I25" s="331">
        <f>(Section1!$B$28+Section1!$G$28)*($O25/(Section1!$B$31+Section1!$G$31))</f>
        <v>0</v>
      </c>
      <c r="J25" s="321" t="e">
        <f>($N25/$O25)*K25</f>
        <v>#DIV/0!</v>
      </c>
      <c r="K25" s="331">
        <f>(Section1!$B$29+Section1!$G$29)*($O25/(Section1!$B$31+Section1!$G$31))</f>
        <v>0</v>
      </c>
      <c r="L25" s="323" t="e">
        <f>($N25/$O25)*M25</f>
        <v>#DIV/0!</v>
      </c>
      <c r="M25" s="331">
        <f>(Section1!$B$30+Section1!$G$30)*($O25/(Section1!$B$31+Section1!$G$31))</f>
        <v>0</v>
      </c>
      <c r="N25" s="325">
        <v>0</v>
      </c>
      <c r="O25" s="325">
        <v>0</v>
      </c>
      <c r="P25" s="333" t="s">
        <v>61</v>
      </c>
      <c r="Q25" s="334" t="e">
        <f>B25/(Section1!$C$25+Section1!$H$25)</f>
        <v>#DIV/0!</v>
      </c>
      <c r="R25" s="334" t="e">
        <f>D25/(Section1!$C$26+Section1!$H$26)</f>
        <v>#DIV/0!</v>
      </c>
      <c r="S25" s="334" t="e">
        <f>F25/(Section1!$C$27+Section1!$H$27)</f>
        <v>#DIV/0!</v>
      </c>
      <c r="T25" s="334" t="e">
        <f>H25/(Section1!$C$28+Section1!$H$28)</f>
        <v>#DIV/0!</v>
      </c>
      <c r="U25" s="334" t="e">
        <f>J25/(Section1!$C$29+Section1!$H$29)</f>
        <v>#DIV/0!</v>
      </c>
      <c r="V25" s="335" t="e">
        <f>L25/(Section1!$C$30+Section1!$H$30)</f>
        <v>#DIV/0!</v>
      </c>
    </row>
    <row r="26" spans="1:22" ht="15">
      <c r="A26" s="338" t="s">
        <v>62</v>
      </c>
      <c r="B26" s="356">
        <f>Q26*(Section1!$C$25+Section1!$H$25)</f>
        <v>0</v>
      </c>
      <c r="C26" s="331">
        <f>(Section1!$B$25+Section1!$G$25)*($O26/(Section1!$B$31+Section1!$G$31))</f>
        <v>64</v>
      </c>
      <c r="D26" s="332">
        <f>R26*(Section1!$C$26+Section1!$H$26)</f>
        <v>0</v>
      </c>
      <c r="E26" s="331">
        <f>(Section1!$B$26+Section1!$G$26)*($O26/(Section1!$B$31+Section1!$G$31))</f>
        <v>51</v>
      </c>
      <c r="F26" s="330">
        <f>S26*(Section1!$C$27+Section1!$H$27)</f>
        <v>0</v>
      </c>
      <c r="G26" s="331">
        <f>(Section1!$B$27+Section1!$G$27)*($O26/(Section1!$B$31+Section1!$G$31))</f>
        <v>54</v>
      </c>
      <c r="H26" s="332">
        <f>T26*(Section1!$C$28+Section1!$H$28)</f>
        <v>0</v>
      </c>
      <c r="I26" s="331">
        <f>(Section1!$B$28+Section1!$G$28)*($O26/(Section1!$B$31+Section1!$G$31))</f>
        <v>23</v>
      </c>
      <c r="J26" s="330">
        <f>U26*(Section1!$C$29+Section1!$H$29)</f>
        <v>0</v>
      </c>
      <c r="K26" s="331">
        <f>(Section1!$B$29+Section1!$G$29)*($O26/(Section1!$B$31+Section1!$G$31))</f>
        <v>0</v>
      </c>
      <c r="L26" s="332">
        <f>V26*(Section1!$C$30+Section1!$H$30)</f>
        <v>0</v>
      </c>
      <c r="M26" s="331">
        <f>(Section1!$B$30+Section1!$G$30)*($O26/(Section1!$B$31+Section1!$G$31))</f>
        <v>0</v>
      </c>
      <c r="N26" s="324">
        <f>$B26+$D26+$F26+$H26+$J26+$L26</f>
        <v>0</v>
      </c>
      <c r="O26" s="325">
        <f>Section1!$B$31+Section1!$G$31</f>
        <v>192</v>
      </c>
      <c r="P26" s="340" t="s">
        <v>62</v>
      </c>
      <c r="Q26" s="327">
        <v>0</v>
      </c>
      <c r="R26" s="327">
        <v>0</v>
      </c>
      <c r="S26" s="327">
        <v>0</v>
      </c>
      <c r="T26" s="327">
        <v>0</v>
      </c>
      <c r="U26" s="327">
        <v>0</v>
      </c>
      <c r="V26" s="328">
        <v>0</v>
      </c>
    </row>
    <row r="27" spans="1:22" ht="15">
      <c r="A27" s="338" t="s">
        <v>63</v>
      </c>
      <c r="B27" s="356">
        <f>Q27*(Section1!$C$25+Section1!$H$25)</f>
        <v>0</v>
      </c>
      <c r="C27" s="331">
        <f>(Section1!$B$25+Section1!$G$25)*($O27/(Section1!$B$31+Section1!$G$31))</f>
        <v>64</v>
      </c>
      <c r="D27" s="332">
        <f>R27*(Section1!$C$26+Section1!$H$26)</f>
        <v>0</v>
      </c>
      <c r="E27" s="331">
        <f>(Section1!$B$26+Section1!$G$26)*($O27/(Section1!$B$31+Section1!$G$31))</f>
        <v>51</v>
      </c>
      <c r="F27" s="330">
        <f>S27*(Section1!$C$27+Section1!$H$27)</f>
        <v>0</v>
      </c>
      <c r="G27" s="331">
        <f>(Section1!$B$27+Section1!$G$27)*($O27/(Section1!$B$31+Section1!$G$31))</f>
        <v>54</v>
      </c>
      <c r="H27" s="332">
        <f>T27*(Section1!$C$28+Section1!$H$28)</f>
        <v>0</v>
      </c>
      <c r="I27" s="331">
        <f>(Section1!$B$28+Section1!$G$28)*($O27/(Section1!$B$31+Section1!$G$31))</f>
        <v>23</v>
      </c>
      <c r="J27" s="330">
        <f>U27*(Section1!$C$29+Section1!$H$29)</f>
        <v>0</v>
      </c>
      <c r="K27" s="331">
        <f>(Section1!$B$29+Section1!$G$29)*($O27/(Section1!$B$31+Section1!$G$31))</f>
        <v>0</v>
      </c>
      <c r="L27" s="332">
        <f>V27*(Section1!$C$30+Section1!$H$30)</f>
        <v>0</v>
      </c>
      <c r="M27" s="331">
        <f>(Section1!$B$30+Section1!$G$30)*($O27/(Section1!$B$31+Section1!$G$31))</f>
        <v>0</v>
      </c>
      <c r="N27" s="324">
        <f>$B27+$D27+$F27+$H27+$J27+$L27</f>
        <v>0</v>
      </c>
      <c r="O27" s="325">
        <f>Section1!$B$31+Section1!$G$31</f>
        <v>192</v>
      </c>
      <c r="P27" s="340" t="s">
        <v>63</v>
      </c>
      <c r="Q27" s="327">
        <v>0</v>
      </c>
      <c r="R27" s="327">
        <v>0</v>
      </c>
      <c r="S27" s="327">
        <v>0</v>
      </c>
      <c r="T27" s="327">
        <v>0</v>
      </c>
      <c r="U27" s="327">
        <v>0</v>
      </c>
      <c r="V27" s="328">
        <v>0</v>
      </c>
    </row>
    <row r="28" spans="1:22" ht="15">
      <c r="A28" s="341" t="s">
        <v>64</v>
      </c>
      <c r="B28" s="357" t="e">
        <f>($N28/$O28)*C28</f>
        <v>#DIV/0!</v>
      </c>
      <c r="C28" s="331">
        <f>(Section1!$B$25+Section1!$G$25)*($O28/(Section1!$B$31+Section1!$G$31))</f>
        <v>0</v>
      </c>
      <c r="D28" s="358" t="e">
        <f>($N28/$O28)*E28</f>
        <v>#DIV/0!</v>
      </c>
      <c r="E28" s="331">
        <f>(Section1!$B$26+Section1!$G$26)*($O28/(Section1!$B$31+Section1!$G$31))</f>
        <v>0</v>
      </c>
      <c r="F28" s="359" t="e">
        <f>($N28/$O28)*G28</f>
        <v>#DIV/0!</v>
      </c>
      <c r="G28" s="331">
        <f>(Section1!$B$27+Section1!$G$27)*($O28/(Section1!$B$31+Section1!$G$31))</f>
        <v>0</v>
      </c>
      <c r="H28" s="359" t="e">
        <f>($N28/$O28)*I28</f>
        <v>#DIV/0!</v>
      </c>
      <c r="I28" s="331">
        <f>(Section1!$B$28+Section1!$G$28)*($O28/(Section1!$B$31+Section1!$G$31))</f>
        <v>0</v>
      </c>
      <c r="J28" s="358" t="e">
        <f>($N28/$O28)*K28</f>
        <v>#DIV/0!</v>
      </c>
      <c r="K28" s="331">
        <f>(Section1!$B$29+Section1!$G$29)*($O28/(Section1!$B$31+Section1!$G$31))</f>
        <v>0</v>
      </c>
      <c r="L28" s="356" t="e">
        <f>($N28/$O28)*M28</f>
        <v>#DIV/0!</v>
      </c>
      <c r="M28" s="331">
        <f>(Section1!$B$30+Section1!$G$30)*($O28/(Section1!$B$31+Section1!$G$31))</f>
        <v>0</v>
      </c>
      <c r="N28" s="325">
        <v>0</v>
      </c>
      <c r="O28" s="325">
        <v>0</v>
      </c>
      <c r="P28" s="333" t="s">
        <v>64</v>
      </c>
      <c r="Q28" s="334" t="e">
        <f>B28/(Section1!$C$25+Section1!$H$25)</f>
        <v>#DIV/0!</v>
      </c>
      <c r="R28" s="334" t="e">
        <f>D28/(Section1!$C$26+Section1!$H$26)</f>
        <v>#DIV/0!</v>
      </c>
      <c r="S28" s="334" t="e">
        <f>F28/(Section1!$C$27+Section1!$H$27)</f>
        <v>#DIV/0!</v>
      </c>
      <c r="T28" s="334" t="e">
        <f>H28/(Section1!$C$28+Section1!$H$28)</f>
        <v>#DIV/0!</v>
      </c>
      <c r="U28" s="334" t="e">
        <f>J28/(Section1!$C$29+Section1!$H$29)</f>
        <v>#DIV/0!</v>
      </c>
      <c r="V28" s="335" t="e">
        <f>L28/(Section1!$C$30+Section1!$H$30)</f>
        <v>#DIV/0!</v>
      </c>
    </row>
    <row r="29" spans="1:22" ht="15.75" thickBot="1">
      <c r="A29" s="342" t="s">
        <v>65</v>
      </c>
      <c r="B29" s="343" t="e">
        <f aca="true" t="shared" si="2" ref="B29:L29">SUM(B18:B28)</f>
        <v>#DIV/0!</v>
      </c>
      <c r="C29" s="360">
        <f>MAX(C18:C28)</f>
        <v>64</v>
      </c>
      <c r="D29" s="345" t="e">
        <f t="shared" si="2"/>
        <v>#DIV/0!</v>
      </c>
      <c r="E29" s="344">
        <f>MAX(E18:E28)</f>
        <v>51</v>
      </c>
      <c r="F29" s="343" t="e">
        <f t="shared" si="2"/>
        <v>#DIV/0!</v>
      </c>
      <c r="G29" s="344">
        <f>MAX(G18:G28)</f>
        <v>54</v>
      </c>
      <c r="H29" s="345" t="e">
        <f t="shared" si="2"/>
        <v>#DIV/0!</v>
      </c>
      <c r="I29" s="360">
        <f>MAX(I18:I28)</f>
        <v>23</v>
      </c>
      <c r="J29" s="343" t="e">
        <f t="shared" si="2"/>
        <v>#DIV/0!</v>
      </c>
      <c r="K29" s="360">
        <f>MAX(K18:K28)</f>
        <v>0</v>
      </c>
      <c r="L29" s="345" t="e">
        <f t="shared" si="2"/>
        <v>#DIV/0!</v>
      </c>
      <c r="M29" s="360">
        <f>MAX(M18:M28)</f>
        <v>0</v>
      </c>
      <c r="N29" s="324" t="e">
        <f>$B29+$D29+$F29+$H29+$J29+$L29</f>
        <v>#DIV/0!</v>
      </c>
      <c r="O29" s="339">
        <f t="shared" si="0"/>
        <v>192</v>
      </c>
      <c r="P29" s="346" t="s">
        <v>65</v>
      </c>
      <c r="Q29" s="361" t="e">
        <f>B29/(Section1!$C$25+Section1!$H$25)</f>
        <v>#DIV/0!</v>
      </c>
      <c r="R29" s="361" t="e">
        <f>D29/(Section1!$C$26+Section1!$H$26)</f>
        <v>#DIV/0!</v>
      </c>
      <c r="S29" s="361" t="e">
        <f>F29/(Section1!$C$27+Section1!$H$27)</f>
        <v>#DIV/0!</v>
      </c>
      <c r="T29" s="361" t="e">
        <f>H29/(Section1!$C$28+Section1!$H$28)</f>
        <v>#DIV/0!</v>
      </c>
      <c r="U29" s="361" t="e">
        <f>J29/(Section1!$C$29+Section1!$H$29)</f>
        <v>#DIV/0!</v>
      </c>
      <c r="V29" s="362" t="e">
        <f>L29/(Section1!$C$30+Section1!$H$30)</f>
        <v>#DIV/0!</v>
      </c>
    </row>
    <row r="30" spans="1:22" ht="16.5" thickBot="1" thickTop="1">
      <c r="A30" s="363" t="s">
        <v>192</v>
      </c>
      <c r="B30" s="364"/>
      <c r="C30" s="364"/>
      <c r="D30" s="364"/>
      <c r="E30" s="364"/>
      <c r="F30" s="364"/>
      <c r="G30" s="364"/>
      <c r="H30" s="364"/>
      <c r="I30" s="364"/>
      <c r="J30" s="365"/>
      <c r="K30" s="365"/>
      <c r="L30" s="365"/>
      <c r="M30" s="365"/>
      <c r="N30" s="366"/>
      <c r="O30" s="367"/>
      <c r="P30" s="353"/>
      <c r="Q30" s="318" t="s">
        <v>39</v>
      </c>
      <c r="R30" s="318" t="s">
        <v>40</v>
      </c>
      <c r="S30" s="318" t="s">
        <v>41</v>
      </c>
      <c r="T30" s="318" t="s">
        <v>189</v>
      </c>
      <c r="U30" s="318" t="s">
        <v>43</v>
      </c>
      <c r="V30" s="319" t="s">
        <v>44</v>
      </c>
    </row>
    <row r="31" spans="1:22" ht="15">
      <c r="A31" s="320" t="s">
        <v>53</v>
      </c>
      <c r="B31" s="354">
        <f>B5+(B18*Section1!$K$41)</f>
        <v>0</v>
      </c>
      <c r="C31" s="368">
        <f>Section1!$B$33+Section1!$G$33</f>
        <v>145</v>
      </c>
      <c r="D31" s="355">
        <f>D5+(D18*Section1!$K$41)</f>
        <v>0</v>
      </c>
      <c r="E31" s="369">
        <f>Section1!$B$34+Section1!$G$34</f>
        <v>178</v>
      </c>
      <c r="F31" s="354">
        <f>F5+(F18*Section1!$K$41)</f>
        <v>0</v>
      </c>
      <c r="G31" s="368">
        <f>Section1!$B$35+Section1!$G$35</f>
        <v>156</v>
      </c>
      <c r="H31" s="355">
        <f>H5+(H18*Section1!$K$41)</f>
        <v>0</v>
      </c>
      <c r="I31" s="369">
        <f>Section1!$B$36+Section1!$G$36</f>
        <v>69</v>
      </c>
      <c r="J31" s="354">
        <f>J5+(J18*Section1!$K$41)</f>
        <v>0</v>
      </c>
      <c r="K31" s="368">
        <f>Section1!$B$37+Section1!$G$37</f>
        <v>0</v>
      </c>
      <c r="L31" s="355">
        <f>L5+(L18*Section1!$K$41)</f>
        <v>0</v>
      </c>
      <c r="M31" s="369">
        <f>Section1!$B$38+Section1!$G$38</f>
        <v>0</v>
      </c>
      <c r="N31" s="324">
        <f aca="true" t="shared" si="3" ref="N31:N42">$B31+$D31+$F31+$H31+$J31+$L31</f>
        <v>0</v>
      </c>
      <c r="O31" s="339">
        <f t="shared" si="0"/>
        <v>548</v>
      </c>
      <c r="P31" s="326" t="s">
        <v>53</v>
      </c>
      <c r="Q31" s="334">
        <f>B31/(Section1!$C$33+Section1!$H$33)</f>
        <v>0</v>
      </c>
      <c r="R31" s="334">
        <f>D31/(Section1!$C$34+Section1!$H$34)</f>
        <v>0</v>
      </c>
      <c r="S31" s="334">
        <f>F31/(Section1!$C$35+Section1!$H$35)</f>
        <v>0</v>
      </c>
      <c r="T31" s="334">
        <f>H31/(Section1!$C$36+Section1!$H$36)</f>
        <v>0</v>
      </c>
      <c r="U31" s="334" t="e">
        <f>J31/(Section1!$C$37+Section1!$H$37)</f>
        <v>#DIV/0!</v>
      </c>
      <c r="V31" s="335" t="e">
        <f>L31/(Section1!$C$38+Section1!$H$38)</f>
        <v>#DIV/0!</v>
      </c>
    </row>
    <row r="32" spans="1:22" ht="15">
      <c r="A32" s="329" t="s">
        <v>54</v>
      </c>
      <c r="B32" s="330" t="e">
        <f aca="true" t="shared" si="4" ref="B32:M35">B6+B19</f>
        <v>#DIV/0!</v>
      </c>
      <c r="C32" s="331">
        <f t="shared" si="4"/>
        <v>0</v>
      </c>
      <c r="D32" s="332" t="e">
        <f t="shared" si="4"/>
        <v>#DIV/0!</v>
      </c>
      <c r="E32" s="370">
        <f t="shared" si="4"/>
        <v>0</v>
      </c>
      <c r="F32" s="330" t="e">
        <f t="shared" si="4"/>
        <v>#DIV/0!</v>
      </c>
      <c r="G32" s="331">
        <f t="shared" si="4"/>
        <v>0</v>
      </c>
      <c r="H32" s="332" t="e">
        <f t="shared" si="4"/>
        <v>#DIV/0!</v>
      </c>
      <c r="I32" s="370">
        <f t="shared" si="4"/>
        <v>0</v>
      </c>
      <c r="J32" s="330" t="e">
        <f t="shared" si="4"/>
        <v>#DIV/0!</v>
      </c>
      <c r="K32" s="331">
        <f t="shared" si="4"/>
        <v>0</v>
      </c>
      <c r="L32" s="332" t="e">
        <f t="shared" si="4"/>
        <v>#DIV/0!</v>
      </c>
      <c r="M32" s="370">
        <f t="shared" si="4"/>
        <v>0</v>
      </c>
      <c r="N32" s="324" t="e">
        <f t="shared" si="3"/>
        <v>#DIV/0!</v>
      </c>
      <c r="O32" s="339">
        <f t="shared" si="0"/>
        <v>0</v>
      </c>
      <c r="P32" s="333" t="s">
        <v>54</v>
      </c>
      <c r="Q32" s="334" t="e">
        <f>B32/(Section1!$C$33+Section1!$H$33)</f>
        <v>#DIV/0!</v>
      </c>
      <c r="R32" s="334" t="e">
        <f>D32/(Section1!$C$34+Section1!$H$34)</f>
        <v>#DIV/0!</v>
      </c>
      <c r="S32" s="334" t="e">
        <f>F32/(Section1!$C$35+Section1!$H$35)</f>
        <v>#DIV/0!</v>
      </c>
      <c r="T32" s="334" t="e">
        <f>H32/(Section1!$C$36+Section1!$H$36)</f>
        <v>#DIV/0!</v>
      </c>
      <c r="U32" s="334" t="e">
        <f>J32/(Section1!$C$37+Section1!$H$37)</f>
        <v>#DIV/0!</v>
      </c>
      <c r="V32" s="335" t="e">
        <f>L32/(Section1!$C$38+Section1!$H$38)</f>
        <v>#DIV/0!</v>
      </c>
    </row>
    <row r="33" spans="1:22" ht="15">
      <c r="A33" s="329" t="s">
        <v>55</v>
      </c>
      <c r="B33" s="330" t="e">
        <f t="shared" si="4"/>
        <v>#DIV/0!</v>
      </c>
      <c r="C33" s="331">
        <f t="shared" si="4"/>
        <v>0</v>
      </c>
      <c r="D33" s="332" t="e">
        <f t="shared" si="4"/>
        <v>#DIV/0!</v>
      </c>
      <c r="E33" s="370">
        <f t="shared" si="4"/>
        <v>0</v>
      </c>
      <c r="F33" s="330" t="e">
        <f t="shared" si="4"/>
        <v>#DIV/0!</v>
      </c>
      <c r="G33" s="331">
        <f t="shared" si="4"/>
        <v>0</v>
      </c>
      <c r="H33" s="332" t="e">
        <f t="shared" si="4"/>
        <v>#DIV/0!</v>
      </c>
      <c r="I33" s="370">
        <f t="shared" si="4"/>
        <v>0</v>
      </c>
      <c r="J33" s="330" t="e">
        <f t="shared" si="4"/>
        <v>#DIV/0!</v>
      </c>
      <c r="K33" s="331">
        <f t="shared" si="4"/>
        <v>0</v>
      </c>
      <c r="L33" s="332" t="e">
        <f t="shared" si="4"/>
        <v>#DIV/0!</v>
      </c>
      <c r="M33" s="370">
        <f t="shared" si="4"/>
        <v>0</v>
      </c>
      <c r="N33" s="324" t="e">
        <f t="shared" si="3"/>
        <v>#DIV/0!</v>
      </c>
      <c r="O33" s="339">
        <f t="shared" si="0"/>
        <v>0</v>
      </c>
      <c r="P33" s="333" t="s">
        <v>55</v>
      </c>
      <c r="Q33" s="334" t="e">
        <f>B33/(Section1!$C$33+Section1!$H$33)</f>
        <v>#DIV/0!</v>
      </c>
      <c r="R33" s="334" t="e">
        <f>D33/(Section1!$C$34+Section1!$H$34)</f>
        <v>#DIV/0!</v>
      </c>
      <c r="S33" s="334" t="e">
        <f>F33/(Section1!$C$35+Section1!$H$35)</f>
        <v>#DIV/0!</v>
      </c>
      <c r="T33" s="334" t="e">
        <f>H33/(Section1!$C$36+Section1!$H$36)</f>
        <v>#DIV/0!</v>
      </c>
      <c r="U33" s="334" t="e">
        <f>J33/(Section1!$C$37+Section1!$H$37)</f>
        <v>#DIV/0!</v>
      </c>
      <c r="V33" s="335" t="e">
        <f>L33/(Section1!$C$38+Section1!$H$38)</f>
        <v>#DIV/0!</v>
      </c>
    </row>
    <row r="34" spans="1:22" ht="26.45" customHeight="1">
      <c r="A34" s="336" t="s">
        <v>190</v>
      </c>
      <c r="B34" s="330" t="e">
        <f t="shared" si="4"/>
        <v>#DIV/0!</v>
      </c>
      <c r="C34" s="331">
        <f t="shared" si="4"/>
        <v>0</v>
      </c>
      <c r="D34" s="332" t="e">
        <f t="shared" si="4"/>
        <v>#DIV/0!</v>
      </c>
      <c r="E34" s="370">
        <f t="shared" si="4"/>
        <v>0</v>
      </c>
      <c r="F34" s="330" t="e">
        <f t="shared" si="4"/>
        <v>#DIV/0!</v>
      </c>
      <c r="G34" s="331">
        <f t="shared" si="4"/>
        <v>0</v>
      </c>
      <c r="H34" s="332" t="e">
        <f t="shared" si="4"/>
        <v>#DIV/0!</v>
      </c>
      <c r="I34" s="370">
        <f t="shared" si="4"/>
        <v>0</v>
      </c>
      <c r="J34" s="330" t="e">
        <f t="shared" si="4"/>
        <v>#DIV/0!</v>
      </c>
      <c r="K34" s="331">
        <f t="shared" si="4"/>
        <v>0</v>
      </c>
      <c r="L34" s="332" t="e">
        <f t="shared" si="4"/>
        <v>#DIV/0!</v>
      </c>
      <c r="M34" s="370">
        <f t="shared" si="4"/>
        <v>0</v>
      </c>
      <c r="N34" s="324" t="e">
        <f t="shared" si="3"/>
        <v>#DIV/0!</v>
      </c>
      <c r="O34" s="339">
        <f t="shared" si="0"/>
        <v>0</v>
      </c>
      <c r="P34" s="337" t="s">
        <v>191</v>
      </c>
      <c r="Q34" s="334" t="e">
        <f>B34/(Section1!$C$33+Section1!$H$33)</f>
        <v>#DIV/0!</v>
      </c>
      <c r="R34" s="334" t="e">
        <f>D34/(Section1!$C$34+Section1!$H$34)</f>
        <v>#DIV/0!</v>
      </c>
      <c r="S34" s="334" t="e">
        <f>F34/(Section1!$C$35+Section1!$H$35)</f>
        <v>#DIV/0!</v>
      </c>
      <c r="T34" s="334" t="e">
        <f>H34/(Section1!$C$36+Section1!$H$36)</f>
        <v>#DIV/0!</v>
      </c>
      <c r="U34" s="334" t="e">
        <f>J34/(Section1!$C$37+Section1!$H$37)</f>
        <v>#DIV/0!</v>
      </c>
      <c r="V34" s="335" t="e">
        <f>L34/(Section1!$C$38+Section1!$H$38)</f>
        <v>#DIV/0!</v>
      </c>
    </row>
    <row r="35" spans="1:22" ht="15">
      <c r="A35" s="329" t="s">
        <v>58</v>
      </c>
      <c r="B35" s="330" t="e">
        <f t="shared" si="4"/>
        <v>#DIV/0!</v>
      </c>
      <c r="C35" s="331">
        <f t="shared" si="4"/>
        <v>0</v>
      </c>
      <c r="D35" s="332" t="e">
        <f t="shared" si="4"/>
        <v>#DIV/0!</v>
      </c>
      <c r="E35" s="370">
        <f t="shared" si="4"/>
        <v>0</v>
      </c>
      <c r="F35" s="330" t="e">
        <f t="shared" si="4"/>
        <v>#DIV/0!</v>
      </c>
      <c r="G35" s="331">
        <f t="shared" si="4"/>
        <v>0</v>
      </c>
      <c r="H35" s="332" t="e">
        <f t="shared" si="4"/>
        <v>#DIV/0!</v>
      </c>
      <c r="I35" s="370">
        <f t="shared" si="4"/>
        <v>0</v>
      </c>
      <c r="J35" s="330" t="e">
        <f t="shared" si="4"/>
        <v>#DIV/0!</v>
      </c>
      <c r="K35" s="331">
        <f t="shared" si="4"/>
        <v>0</v>
      </c>
      <c r="L35" s="332" t="e">
        <f t="shared" si="4"/>
        <v>#DIV/0!</v>
      </c>
      <c r="M35" s="370">
        <f t="shared" si="4"/>
        <v>0</v>
      </c>
      <c r="N35" s="324" t="e">
        <f t="shared" si="3"/>
        <v>#DIV/0!</v>
      </c>
      <c r="O35" s="339">
        <f t="shared" si="0"/>
        <v>0</v>
      </c>
      <c r="P35" s="333" t="s">
        <v>58</v>
      </c>
      <c r="Q35" s="334" t="e">
        <f>B35/(Section1!$C$33+Section1!$H$33)</f>
        <v>#DIV/0!</v>
      </c>
      <c r="R35" s="334" t="e">
        <f>D35/(Section1!$C$34+Section1!$H$34)</f>
        <v>#DIV/0!</v>
      </c>
      <c r="S35" s="334" t="e">
        <f>F35/(Section1!$C$35+Section1!$H$35)</f>
        <v>#DIV/0!</v>
      </c>
      <c r="T35" s="334" t="e">
        <f>H35/(Section1!$C$36+Section1!$H$36)</f>
        <v>#DIV/0!</v>
      </c>
      <c r="U35" s="334" t="e">
        <f>J35/(Section1!$C$37+Section1!$H$37)</f>
        <v>#DIV/0!</v>
      </c>
      <c r="V35" s="335" t="e">
        <f>L35/(Section1!$C$38+Section1!$H$38)</f>
        <v>#DIV/0!</v>
      </c>
    </row>
    <row r="36" spans="1:22" ht="15">
      <c r="A36" s="329" t="s">
        <v>59</v>
      </c>
      <c r="B36" s="321" t="e">
        <f aca="true" t="shared" si="5" ref="B36:M36">B23+B10</f>
        <v>#DIV/0!</v>
      </c>
      <c r="C36" s="371">
        <f t="shared" si="5"/>
        <v>0</v>
      </c>
      <c r="D36" s="323" t="e">
        <f t="shared" si="5"/>
        <v>#DIV/0!</v>
      </c>
      <c r="E36" s="372">
        <f t="shared" si="5"/>
        <v>0</v>
      </c>
      <c r="F36" s="321" t="e">
        <f t="shared" si="5"/>
        <v>#DIV/0!</v>
      </c>
      <c r="G36" s="371">
        <f t="shared" si="5"/>
        <v>0</v>
      </c>
      <c r="H36" s="323" t="e">
        <f t="shared" si="5"/>
        <v>#DIV/0!</v>
      </c>
      <c r="I36" s="372">
        <f t="shared" si="5"/>
        <v>0</v>
      </c>
      <c r="J36" s="321" t="e">
        <f t="shared" si="5"/>
        <v>#DIV/0!</v>
      </c>
      <c r="K36" s="371">
        <f t="shared" si="5"/>
        <v>0</v>
      </c>
      <c r="L36" s="323" t="e">
        <f t="shared" si="5"/>
        <v>#DIV/0!</v>
      </c>
      <c r="M36" s="372">
        <f t="shared" si="5"/>
        <v>0</v>
      </c>
      <c r="N36" s="324" t="e">
        <f t="shared" si="3"/>
        <v>#DIV/0!</v>
      </c>
      <c r="O36" s="339">
        <f t="shared" si="0"/>
        <v>0</v>
      </c>
      <c r="P36" s="333" t="s">
        <v>59</v>
      </c>
      <c r="Q36" s="334" t="e">
        <f>B36/(Section1!$C$33+Section1!$H$33)</f>
        <v>#DIV/0!</v>
      </c>
      <c r="R36" s="334" t="e">
        <f>D36/(Section1!$C$34+Section1!$H$34)</f>
        <v>#DIV/0!</v>
      </c>
      <c r="S36" s="334" t="e">
        <f>F36/(Section1!$C$35+Section1!$H$35)</f>
        <v>#DIV/0!</v>
      </c>
      <c r="T36" s="334" t="e">
        <f>H36/(Section1!$C$36+Section1!$H$36)</f>
        <v>#DIV/0!</v>
      </c>
      <c r="U36" s="334" t="e">
        <f>J36/(Section1!$C$37+Section1!$H$37)</f>
        <v>#DIV/0!</v>
      </c>
      <c r="V36" s="335" t="e">
        <f>L36/(Section1!$C$38+Section1!$H$38)</f>
        <v>#DIV/0!</v>
      </c>
    </row>
    <row r="37" spans="1:22" ht="15">
      <c r="A37" s="338" t="s">
        <v>60</v>
      </c>
      <c r="B37" s="330">
        <f>0.0765*(Section1!$C$33+Section1!$H$33)</f>
        <v>1091717.472680725</v>
      </c>
      <c r="C37" s="331">
        <f>Section1!$B$33+Section1!$G$33</f>
        <v>145</v>
      </c>
      <c r="D37" s="332">
        <f>0.0765*(Section1!$C$34+Section1!$H$34)</f>
        <v>1076214.879817479</v>
      </c>
      <c r="E37" s="370">
        <f>Section1!$B$34+Section1!$G$34</f>
        <v>178</v>
      </c>
      <c r="F37" s="330">
        <f>0.0765*(Section1!$C$35+Section1!$H$35)</f>
        <v>754624.2910903068</v>
      </c>
      <c r="G37" s="331">
        <f>Section1!$B$35+Section1!$G$35</f>
        <v>156</v>
      </c>
      <c r="H37" s="332">
        <f>0.0765*(Section1!$C$36+Section1!$H$36)</f>
        <v>302529.1741361402</v>
      </c>
      <c r="I37" s="370">
        <f>Section1!$B$36+Section1!$G$36</f>
        <v>69</v>
      </c>
      <c r="J37" s="330">
        <f>0.0765*(Section1!$C$37+Section1!$H$37)</f>
        <v>0</v>
      </c>
      <c r="K37" s="331">
        <f>Section1!$B$37+Section1!$G$37</f>
        <v>0</v>
      </c>
      <c r="L37" s="332">
        <f>0.0765*(Section1!$C$38+Section1!$H$38)</f>
        <v>0</v>
      </c>
      <c r="M37" s="370">
        <f>Section1!$B$38+Section1!$G$38</f>
        <v>0</v>
      </c>
      <c r="N37" s="324">
        <f t="shared" si="3"/>
        <v>3225085.817724651</v>
      </c>
      <c r="O37" s="339">
        <f t="shared" si="0"/>
        <v>548</v>
      </c>
      <c r="P37" s="340" t="s">
        <v>60</v>
      </c>
      <c r="Q37" s="334">
        <f>B37/(Section1!$C$33+Section1!$H$33)</f>
        <v>0.0765</v>
      </c>
      <c r="R37" s="334">
        <f>D37/(Section1!$C$34+Section1!$H$34)</f>
        <v>0.0765</v>
      </c>
      <c r="S37" s="334">
        <f>F37/(Section1!$C$35+Section1!$H$35)</f>
        <v>0.0765</v>
      </c>
      <c r="T37" s="334">
        <f>H37/(Section1!$C$36+Section1!$H$36)</f>
        <v>0.0765</v>
      </c>
      <c r="U37" s="334" t="e">
        <f>J37/(Section1!$C$37+Section1!$H$37)</f>
        <v>#DIV/0!</v>
      </c>
      <c r="V37" s="335" t="e">
        <f>L37/(Section1!$C$38+Section1!$H$38)</f>
        <v>#DIV/0!</v>
      </c>
    </row>
    <row r="38" spans="1:22" ht="15">
      <c r="A38" s="329" t="s">
        <v>61</v>
      </c>
      <c r="B38" s="321" t="e">
        <f aca="true" t="shared" si="6" ref="B38:M38">B25+B12</f>
        <v>#DIV/0!</v>
      </c>
      <c r="C38" s="371">
        <f t="shared" si="6"/>
        <v>0</v>
      </c>
      <c r="D38" s="323" t="e">
        <f t="shared" si="6"/>
        <v>#DIV/0!</v>
      </c>
      <c r="E38" s="372">
        <f t="shared" si="6"/>
        <v>0</v>
      </c>
      <c r="F38" s="321" t="e">
        <f t="shared" si="6"/>
        <v>#DIV/0!</v>
      </c>
      <c r="G38" s="371">
        <f t="shared" si="6"/>
        <v>0</v>
      </c>
      <c r="H38" s="323" t="e">
        <f t="shared" si="6"/>
        <v>#DIV/0!</v>
      </c>
      <c r="I38" s="372">
        <f t="shared" si="6"/>
        <v>0</v>
      </c>
      <c r="J38" s="321" t="e">
        <f t="shared" si="6"/>
        <v>#DIV/0!</v>
      </c>
      <c r="K38" s="371">
        <f t="shared" si="6"/>
        <v>0</v>
      </c>
      <c r="L38" s="323" t="e">
        <f t="shared" si="6"/>
        <v>#DIV/0!</v>
      </c>
      <c r="M38" s="372">
        <f t="shared" si="6"/>
        <v>0</v>
      </c>
      <c r="N38" s="324" t="e">
        <f t="shared" si="3"/>
        <v>#DIV/0!</v>
      </c>
      <c r="O38" s="339">
        <f t="shared" si="0"/>
        <v>0</v>
      </c>
      <c r="P38" s="333" t="s">
        <v>61</v>
      </c>
      <c r="Q38" s="334" t="e">
        <f>B38/(Section1!$C$33+Section1!$H$33)</f>
        <v>#DIV/0!</v>
      </c>
      <c r="R38" s="334" t="e">
        <f>D38/(Section1!$C$34+Section1!$H$34)</f>
        <v>#DIV/0!</v>
      </c>
      <c r="S38" s="334" t="e">
        <f>F38/(Section1!$C$35+Section1!$H$35)</f>
        <v>#DIV/0!</v>
      </c>
      <c r="T38" s="334" t="e">
        <f>H38/(Section1!$C$36+Section1!$H$36)</f>
        <v>#DIV/0!</v>
      </c>
      <c r="U38" s="334" t="e">
        <f>J38/(Section1!$C$37+Section1!$H$37)</f>
        <v>#DIV/0!</v>
      </c>
      <c r="V38" s="335" t="e">
        <f>L38/(Section1!$C$38+Section1!$H$38)</f>
        <v>#DIV/0!</v>
      </c>
    </row>
    <row r="39" spans="1:22" ht="15">
      <c r="A39" s="338" t="s">
        <v>62</v>
      </c>
      <c r="B39" s="330">
        <f>B13+(B26*Section1!$K$41)</f>
        <v>0</v>
      </c>
      <c r="C39" s="331">
        <f>Section1!$B$33+Section1!$G$33</f>
        <v>145</v>
      </c>
      <c r="D39" s="332">
        <f>D13+(D26*Section1!$K$41)</f>
        <v>0</v>
      </c>
      <c r="E39" s="370">
        <f>Section1!$B$34+Section1!$G$34</f>
        <v>178</v>
      </c>
      <c r="F39" s="330">
        <f>F13+(F26*Section1!$K$41)</f>
        <v>0</v>
      </c>
      <c r="G39" s="331">
        <f>Section1!$B$35+Section1!$G$35</f>
        <v>156</v>
      </c>
      <c r="H39" s="332">
        <f>H13+(H26*Section1!$K$41)</f>
        <v>0</v>
      </c>
      <c r="I39" s="370">
        <f>Section1!$B$36+Section1!$G$36</f>
        <v>69</v>
      </c>
      <c r="J39" s="330">
        <f>J13+(J26*Section1!$K$41)</f>
        <v>0</v>
      </c>
      <c r="K39" s="331">
        <f>Section1!$B$37+Section1!$G$37</f>
        <v>0</v>
      </c>
      <c r="L39" s="332">
        <f>L13+(L26*Section1!$K$41)</f>
        <v>0</v>
      </c>
      <c r="M39" s="370">
        <f>Section1!$B$38+Section1!$G$38</f>
        <v>0</v>
      </c>
      <c r="N39" s="324">
        <f t="shared" si="3"/>
        <v>0</v>
      </c>
      <c r="O39" s="339">
        <f t="shared" si="0"/>
        <v>548</v>
      </c>
      <c r="P39" s="340" t="s">
        <v>62</v>
      </c>
      <c r="Q39" s="334">
        <f>B39/(Section1!$C$33+Section1!$H$33)</f>
        <v>0</v>
      </c>
      <c r="R39" s="334">
        <f>D39/(Section1!$C$34+Section1!$H$34)</f>
        <v>0</v>
      </c>
      <c r="S39" s="334">
        <f>F39/(Section1!$C$35+Section1!$H$35)</f>
        <v>0</v>
      </c>
      <c r="T39" s="334">
        <f>H39/(Section1!$C$36+Section1!$H$36)</f>
        <v>0</v>
      </c>
      <c r="U39" s="334" t="e">
        <f>J39/(Section1!$C$37+Section1!$H$37)</f>
        <v>#DIV/0!</v>
      </c>
      <c r="V39" s="335" t="e">
        <f>L39/(Section1!$C$38+Section1!$H$38)</f>
        <v>#DIV/0!</v>
      </c>
    </row>
    <row r="40" spans="1:22" ht="15">
      <c r="A40" s="338" t="s">
        <v>63</v>
      </c>
      <c r="B40" s="330">
        <f>B14+(B27*Section1!$K$41)</f>
        <v>0</v>
      </c>
      <c r="C40" s="331">
        <f>Section1!$B$33+Section1!$G$33</f>
        <v>145</v>
      </c>
      <c r="D40" s="332">
        <f>D14+(D27*Section1!$K$41)</f>
        <v>0</v>
      </c>
      <c r="E40" s="370">
        <f>Section1!$B$34+Section1!$G$34</f>
        <v>178</v>
      </c>
      <c r="F40" s="330">
        <f>F14+(F27*Section1!$K$41)</f>
        <v>0</v>
      </c>
      <c r="G40" s="331">
        <f>Section1!$B$35+Section1!$G$35</f>
        <v>156</v>
      </c>
      <c r="H40" s="332">
        <f>H14+(H27*Section1!$K$41)</f>
        <v>0</v>
      </c>
      <c r="I40" s="370">
        <f>Section1!$B$36+Section1!$G$36</f>
        <v>69</v>
      </c>
      <c r="J40" s="330">
        <f>J14+(J27*Section1!$K$41)</f>
        <v>0</v>
      </c>
      <c r="K40" s="331">
        <f>Section1!$B$37+Section1!$G$37</f>
        <v>0</v>
      </c>
      <c r="L40" s="332">
        <f>L14+(L27*Section1!$K$41)</f>
        <v>0</v>
      </c>
      <c r="M40" s="370">
        <f>Section1!$B$38+Section1!$G$38</f>
        <v>0</v>
      </c>
      <c r="N40" s="324">
        <f t="shared" si="3"/>
        <v>0</v>
      </c>
      <c r="O40" s="339">
        <f t="shared" si="0"/>
        <v>548</v>
      </c>
      <c r="P40" s="340" t="s">
        <v>63</v>
      </c>
      <c r="Q40" s="334">
        <f>B40/(Section1!$C$33+Section1!$H$33)</f>
        <v>0</v>
      </c>
      <c r="R40" s="334">
        <f>D40/(Section1!$C$34+Section1!$H$34)</f>
        <v>0</v>
      </c>
      <c r="S40" s="334">
        <f>F40/(Section1!$C$35+Section1!$H$35)</f>
        <v>0</v>
      </c>
      <c r="T40" s="334">
        <f>H40/(Section1!$C$36+Section1!$H$36)</f>
        <v>0</v>
      </c>
      <c r="U40" s="334" t="e">
        <f>J40/(Section1!$C$37+Section1!$H$37)</f>
        <v>#DIV/0!</v>
      </c>
      <c r="V40" s="335" t="e">
        <f>L40/(Section1!$C$38+Section1!$H$38)</f>
        <v>#DIV/0!</v>
      </c>
    </row>
    <row r="41" spans="1:22" ht="15">
      <c r="A41" s="341" t="s">
        <v>64</v>
      </c>
      <c r="B41" s="330" t="e">
        <f aca="true" t="shared" si="7" ref="B41:L41">B15+B28</f>
        <v>#DIV/0!</v>
      </c>
      <c r="C41" s="331">
        <f>C28+C15</f>
        <v>0</v>
      </c>
      <c r="D41" s="330" t="e">
        <f t="shared" si="7"/>
        <v>#DIV/0!</v>
      </c>
      <c r="E41" s="331">
        <f>E28+E15</f>
        <v>0</v>
      </c>
      <c r="F41" s="330" t="e">
        <f t="shared" si="7"/>
        <v>#DIV/0!</v>
      </c>
      <c r="G41" s="331">
        <f>G28+G15</f>
        <v>0</v>
      </c>
      <c r="H41" s="330" t="e">
        <f t="shared" si="7"/>
        <v>#DIV/0!</v>
      </c>
      <c r="I41" s="331">
        <f>I28+I15</f>
        <v>0</v>
      </c>
      <c r="J41" s="330" t="e">
        <f t="shared" si="7"/>
        <v>#DIV/0!</v>
      </c>
      <c r="K41" s="331">
        <f>K28+K15</f>
        <v>0</v>
      </c>
      <c r="L41" s="330" t="e">
        <f t="shared" si="7"/>
        <v>#DIV/0!</v>
      </c>
      <c r="M41" s="331">
        <f>M28+M15</f>
        <v>0</v>
      </c>
      <c r="N41" s="324" t="e">
        <f t="shared" si="3"/>
        <v>#DIV/0!</v>
      </c>
      <c r="O41" s="339">
        <f t="shared" si="0"/>
        <v>0</v>
      </c>
      <c r="P41" s="333" t="s">
        <v>64</v>
      </c>
      <c r="Q41" s="334" t="e">
        <f>B41/(Section1!$C$33+Section1!$H$33)</f>
        <v>#DIV/0!</v>
      </c>
      <c r="R41" s="334" t="e">
        <f>D41/(Section1!$C$34+Section1!$H$34)</f>
        <v>#DIV/0!</v>
      </c>
      <c r="S41" s="334" t="e">
        <f>F41/(Section1!$C$35+Section1!$H$35)</f>
        <v>#DIV/0!</v>
      </c>
      <c r="T41" s="334" t="e">
        <f>H41/(Section1!$C$36+Section1!$H$36)</f>
        <v>#DIV/0!</v>
      </c>
      <c r="U41" s="334" t="e">
        <f>J41/(Section1!$C$37+Section1!$H$37)</f>
        <v>#DIV/0!</v>
      </c>
      <c r="V41" s="335" t="e">
        <f>L41/(Section1!$C$38+Section1!$H$38)</f>
        <v>#DIV/0!</v>
      </c>
    </row>
    <row r="42" spans="1:22" ht="15.75" thickBot="1">
      <c r="A42" s="342" t="s">
        <v>65</v>
      </c>
      <c r="B42" s="343" t="e">
        <f aca="true" t="shared" si="8" ref="B42:L42">SUM(B31:B41)</f>
        <v>#DIV/0!</v>
      </c>
      <c r="C42" s="360">
        <f>MAX(C31:C41)</f>
        <v>145</v>
      </c>
      <c r="D42" s="345" t="e">
        <f t="shared" si="8"/>
        <v>#DIV/0!</v>
      </c>
      <c r="E42" s="360">
        <f>MAX(E31:E41)</f>
        <v>178</v>
      </c>
      <c r="F42" s="343" t="e">
        <f t="shared" si="8"/>
        <v>#DIV/0!</v>
      </c>
      <c r="G42" s="360">
        <f>MAX(G31:G41)</f>
        <v>156</v>
      </c>
      <c r="H42" s="345" t="e">
        <f t="shared" si="8"/>
        <v>#DIV/0!</v>
      </c>
      <c r="I42" s="360">
        <f>MAX(I31:I41)</f>
        <v>69</v>
      </c>
      <c r="J42" s="343" t="e">
        <f t="shared" si="8"/>
        <v>#DIV/0!</v>
      </c>
      <c r="K42" s="360">
        <f>MAX(K31:K41)</f>
        <v>0</v>
      </c>
      <c r="L42" s="345" t="e">
        <f t="shared" si="8"/>
        <v>#DIV/0!</v>
      </c>
      <c r="M42" s="360">
        <f>MAX(M31:M41)</f>
        <v>0</v>
      </c>
      <c r="N42" s="324" t="e">
        <f t="shared" si="3"/>
        <v>#DIV/0!</v>
      </c>
      <c r="O42" s="339">
        <f t="shared" si="0"/>
        <v>548</v>
      </c>
      <c r="P42" s="346" t="s">
        <v>65</v>
      </c>
      <c r="Q42" s="347" t="e">
        <f>B42/(Section1!$C$33+Section1!$H$33)</f>
        <v>#DIV/0!</v>
      </c>
      <c r="R42" s="347" t="e">
        <f>D42/(Section1!$C$34+Section1!$H$34)</f>
        <v>#DIV/0!</v>
      </c>
      <c r="S42" s="347" t="e">
        <f>F42/(Section1!$C$35+Section1!$H$35)</f>
        <v>#DIV/0!</v>
      </c>
      <c r="T42" s="347" t="e">
        <f>H42/(Section1!$C$36+Section1!$H$36)</f>
        <v>#DIV/0!</v>
      </c>
      <c r="U42" s="347" t="e">
        <f>J42/(Section1!$C$37+Section1!$H$37)</f>
        <v>#DIV/0!</v>
      </c>
      <c r="V42" s="348" t="e">
        <f>L42/(Section1!$C$38+Section1!$H$38)</f>
        <v>#DIV/0!</v>
      </c>
    </row>
    <row r="43" spans="1:15" s="375" customFormat="1" ht="16.5" customHeight="1">
      <c r="A43" s="373" t="s">
        <v>74</v>
      </c>
      <c r="B43" s="374"/>
      <c r="C43" s="374"/>
      <c r="D43" s="374"/>
      <c r="E43" s="374"/>
      <c r="F43" s="374"/>
      <c r="G43" s="374"/>
      <c r="H43" s="374"/>
      <c r="I43" s="374"/>
      <c r="J43" s="374"/>
      <c r="K43" s="374"/>
      <c r="L43" s="374"/>
      <c r="M43" s="374"/>
      <c r="O43" s="376"/>
    </row>
    <row r="44" spans="1:15" s="375" customFormat="1" ht="12">
      <c r="A44" s="373" t="s">
        <v>193</v>
      </c>
      <c r="B44" s="374"/>
      <c r="C44" s="374"/>
      <c r="D44" s="374"/>
      <c r="E44" s="374"/>
      <c r="F44" s="374"/>
      <c r="G44" s="374"/>
      <c r="H44" s="374"/>
      <c r="I44" s="374"/>
      <c r="J44" s="374"/>
      <c r="K44" s="374"/>
      <c r="L44" s="374"/>
      <c r="M44" s="374"/>
      <c r="O44" s="376"/>
    </row>
    <row r="45" spans="1:15" s="375" customFormat="1" ht="12">
      <c r="A45" s="373" t="s">
        <v>194</v>
      </c>
      <c r="B45" s="374"/>
      <c r="C45" s="374"/>
      <c r="D45" s="374"/>
      <c r="E45" s="374"/>
      <c r="F45" s="374"/>
      <c r="G45" s="374"/>
      <c r="H45" s="374"/>
      <c r="I45" s="374"/>
      <c r="J45" s="374"/>
      <c r="K45" s="374"/>
      <c r="L45" s="374"/>
      <c r="M45" s="374"/>
      <c r="O45" s="376"/>
    </row>
  </sheetData>
  <sheetProtection sheet="1" objects="1" scenarios="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34"/>
  <sheetViews>
    <sheetView workbookViewId="0" topLeftCell="A1">
      <selection activeCell="C15" sqref="C15"/>
    </sheetView>
  </sheetViews>
  <sheetFormatPr defaultColWidth="9.140625" defaultRowHeight="15"/>
  <cols>
    <col min="1" max="1" width="12.28125" style="377" customWidth="1"/>
    <col min="2" max="2" width="26.421875" style="377" customWidth="1"/>
    <col min="3" max="4" width="21.421875" style="377" customWidth="1"/>
    <col min="5" max="5" width="17.7109375" style="377" customWidth="1"/>
    <col min="6" max="256" width="9.140625" style="377" customWidth="1"/>
    <col min="257" max="257" width="12.28125" style="377" customWidth="1"/>
    <col min="258" max="258" width="26.421875" style="377" customWidth="1"/>
    <col min="259" max="260" width="21.421875" style="377" customWidth="1"/>
    <col min="261" max="261" width="17.7109375" style="377" customWidth="1"/>
    <col min="262" max="512" width="9.140625" style="377" customWidth="1"/>
    <col min="513" max="513" width="12.28125" style="377" customWidth="1"/>
    <col min="514" max="514" width="26.421875" style="377" customWidth="1"/>
    <col min="515" max="516" width="21.421875" style="377" customWidth="1"/>
    <col min="517" max="517" width="17.7109375" style="377" customWidth="1"/>
    <col min="518" max="768" width="9.140625" style="377" customWidth="1"/>
    <col min="769" max="769" width="12.28125" style="377" customWidth="1"/>
    <col min="770" max="770" width="26.421875" style="377" customWidth="1"/>
    <col min="771" max="772" width="21.421875" style="377" customWidth="1"/>
    <col min="773" max="773" width="17.7109375" style="377" customWidth="1"/>
    <col min="774" max="1024" width="9.140625" style="377" customWidth="1"/>
    <col min="1025" max="1025" width="12.28125" style="377" customWidth="1"/>
    <col min="1026" max="1026" width="26.421875" style="377" customWidth="1"/>
    <col min="1027" max="1028" width="21.421875" style="377" customWidth="1"/>
    <col min="1029" max="1029" width="17.7109375" style="377" customWidth="1"/>
    <col min="1030" max="1280" width="9.140625" style="377" customWidth="1"/>
    <col min="1281" max="1281" width="12.28125" style="377" customWidth="1"/>
    <col min="1282" max="1282" width="26.421875" style="377" customWidth="1"/>
    <col min="1283" max="1284" width="21.421875" style="377" customWidth="1"/>
    <col min="1285" max="1285" width="17.7109375" style="377" customWidth="1"/>
    <col min="1286" max="1536" width="9.140625" style="377" customWidth="1"/>
    <col min="1537" max="1537" width="12.28125" style="377" customWidth="1"/>
    <col min="1538" max="1538" width="26.421875" style="377" customWidth="1"/>
    <col min="1539" max="1540" width="21.421875" style="377" customWidth="1"/>
    <col min="1541" max="1541" width="17.7109375" style="377" customWidth="1"/>
    <col min="1542" max="1792" width="9.140625" style="377" customWidth="1"/>
    <col min="1793" max="1793" width="12.28125" style="377" customWidth="1"/>
    <col min="1794" max="1794" width="26.421875" style="377" customWidth="1"/>
    <col min="1795" max="1796" width="21.421875" style="377" customWidth="1"/>
    <col min="1797" max="1797" width="17.7109375" style="377" customWidth="1"/>
    <col min="1798" max="2048" width="9.140625" style="377" customWidth="1"/>
    <col min="2049" max="2049" width="12.28125" style="377" customWidth="1"/>
    <col min="2050" max="2050" width="26.421875" style="377" customWidth="1"/>
    <col min="2051" max="2052" width="21.421875" style="377" customWidth="1"/>
    <col min="2053" max="2053" width="17.7109375" style="377" customWidth="1"/>
    <col min="2054" max="2304" width="9.140625" style="377" customWidth="1"/>
    <col min="2305" max="2305" width="12.28125" style="377" customWidth="1"/>
    <col min="2306" max="2306" width="26.421875" style="377" customWidth="1"/>
    <col min="2307" max="2308" width="21.421875" style="377" customWidth="1"/>
    <col min="2309" max="2309" width="17.7109375" style="377" customWidth="1"/>
    <col min="2310" max="2560" width="9.140625" style="377" customWidth="1"/>
    <col min="2561" max="2561" width="12.28125" style="377" customWidth="1"/>
    <col min="2562" max="2562" width="26.421875" style="377" customWidth="1"/>
    <col min="2563" max="2564" width="21.421875" style="377" customWidth="1"/>
    <col min="2565" max="2565" width="17.7109375" style="377" customWidth="1"/>
    <col min="2566" max="2816" width="9.140625" style="377" customWidth="1"/>
    <col min="2817" max="2817" width="12.28125" style="377" customWidth="1"/>
    <col min="2818" max="2818" width="26.421875" style="377" customWidth="1"/>
    <col min="2819" max="2820" width="21.421875" style="377" customWidth="1"/>
    <col min="2821" max="2821" width="17.7109375" style="377" customWidth="1"/>
    <col min="2822" max="3072" width="9.140625" style="377" customWidth="1"/>
    <col min="3073" max="3073" width="12.28125" style="377" customWidth="1"/>
    <col min="3074" max="3074" width="26.421875" style="377" customWidth="1"/>
    <col min="3075" max="3076" width="21.421875" style="377" customWidth="1"/>
    <col min="3077" max="3077" width="17.7109375" style="377" customWidth="1"/>
    <col min="3078" max="3328" width="9.140625" style="377" customWidth="1"/>
    <col min="3329" max="3329" width="12.28125" style="377" customWidth="1"/>
    <col min="3330" max="3330" width="26.421875" style="377" customWidth="1"/>
    <col min="3331" max="3332" width="21.421875" style="377" customWidth="1"/>
    <col min="3333" max="3333" width="17.7109375" style="377" customWidth="1"/>
    <col min="3334" max="3584" width="9.140625" style="377" customWidth="1"/>
    <col min="3585" max="3585" width="12.28125" style="377" customWidth="1"/>
    <col min="3586" max="3586" width="26.421875" style="377" customWidth="1"/>
    <col min="3587" max="3588" width="21.421875" style="377" customWidth="1"/>
    <col min="3589" max="3589" width="17.7109375" style="377" customWidth="1"/>
    <col min="3590" max="3840" width="9.140625" style="377" customWidth="1"/>
    <col min="3841" max="3841" width="12.28125" style="377" customWidth="1"/>
    <col min="3842" max="3842" width="26.421875" style="377" customWidth="1"/>
    <col min="3843" max="3844" width="21.421875" style="377" customWidth="1"/>
    <col min="3845" max="3845" width="17.7109375" style="377" customWidth="1"/>
    <col min="3846" max="4096" width="9.140625" style="377" customWidth="1"/>
    <col min="4097" max="4097" width="12.28125" style="377" customWidth="1"/>
    <col min="4098" max="4098" width="26.421875" style="377" customWidth="1"/>
    <col min="4099" max="4100" width="21.421875" style="377" customWidth="1"/>
    <col min="4101" max="4101" width="17.7109375" style="377" customWidth="1"/>
    <col min="4102" max="4352" width="9.140625" style="377" customWidth="1"/>
    <col min="4353" max="4353" width="12.28125" style="377" customWidth="1"/>
    <col min="4354" max="4354" width="26.421875" style="377" customWidth="1"/>
    <col min="4355" max="4356" width="21.421875" style="377" customWidth="1"/>
    <col min="4357" max="4357" width="17.7109375" style="377" customWidth="1"/>
    <col min="4358" max="4608" width="9.140625" style="377" customWidth="1"/>
    <col min="4609" max="4609" width="12.28125" style="377" customWidth="1"/>
    <col min="4610" max="4610" width="26.421875" style="377" customWidth="1"/>
    <col min="4611" max="4612" width="21.421875" style="377" customWidth="1"/>
    <col min="4613" max="4613" width="17.7109375" style="377" customWidth="1"/>
    <col min="4614" max="4864" width="9.140625" style="377" customWidth="1"/>
    <col min="4865" max="4865" width="12.28125" style="377" customWidth="1"/>
    <col min="4866" max="4866" width="26.421875" style="377" customWidth="1"/>
    <col min="4867" max="4868" width="21.421875" style="377" customWidth="1"/>
    <col min="4869" max="4869" width="17.7109375" style="377" customWidth="1"/>
    <col min="4870" max="5120" width="9.140625" style="377" customWidth="1"/>
    <col min="5121" max="5121" width="12.28125" style="377" customWidth="1"/>
    <col min="5122" max="5122" width="26.421875" style="377" customWidth="1"/>
    <col min="5123" max="5124" width="21.421875" style="377" customWidth="1"/>
    <col min="5125" max="5125" width="17.7109375" style="377" customWidth="1"/>
    <col min="5126" max="5376" width="9.140625" style="377" customWidth="1"/>
    <col min="5377" max="5377" width="12.28125" style="377" customWidth="1"/>
    <col min="5378" max="5378" width="26.421875" style="377" customWidth="1"/>
    <col min="5379" max="5380" width="21.421875" style="377" customWidth="1"/>
    <col min="5381" max="5381" width="17.7109375" style="377" customWidth="1"/>
    <col min="5382" max="5632" width="9.140625" style="377" customWidth="1"/>
    <col min="5633" max="5633" width="12.28125" style="377" customWidth="1"/>
    <col min="5634" max="5634" width="26.421875" style="377" customWidth="1"/>
    <col min="5635" max="5636" width="21.421875" style="377" customWidth="1"/>
    <col min="5637" max="5637" width="17.7109375" style="377" customWidth="1"/>
    <col min="5638" max="5888" width="9.140625" style="377" customWidth="1"/>
    <col min="5889" max="5889" width="12.28125" style="377" customWidth="1"/>
    <col min="5890" max="5890" width="26.421875" style="377" customWidth="1"/>
    <col min="5891" max="5892" width="21.421875" style="377" customWidth="1"/>
    <col min="5893" max="5893" width="17.7109375" style="377" customWidth="1"/>
    <col min="5894" max="6144" width="9.140625" style="377" customWidth="1"/>
    <col min="6145" max="6145" width="12.28125" style="377" customWidth="1"/>
    <col min="6146" max="6146" width="26.421875" style="377" customWidth="1"/>
    <col min="6147" max="6148" width="21.421875" style="377" customWidth="1"/>
    <col min="6149" max="6149" width="17.7109375" style="377" customWidth="1"/>
    <col min="6150" max="6400" width="9.140625" style="377" customWidth="1"/>
    <col min="6401" max="6401" width="12.28125" style="377" customWidth="1"/>
    <col min="6402" max="6402" width="26.421875" style="377" customWidth="1"/>
    <col min="6403" max="6404" width="21.421875" style="377" customWidth="1"/>
    <col min="6405" max="6405" width="17.7109375" style="377" customWidth="1"/>
    <col min="6406" max="6656" width="9.140625" style="377" customWidth="1"/>
    <col min="6657" max="6657" width="12.28125" style="377" customWidth="1"/>
    <col min="6658" max="6658" width="26.421875" style="377" customWidth="1"/>
    <col min="6659" max="6660" width="21.421875" style="377" customWidth="1"/>
    <col min="6661" max="6661" width="17.7109375" style="377" customWidth="1"/>
    <col min="6662" max="6912" width="9.140625" style="377" customWidth="1"/>
    <col min="6913" max="6913" width="12.28125" style="377" customWidth="1"/>
    <col min="6914" max="6914" width="26.421875" style="377" customWidth="1"/>
    <col min="6915" max="6916" width="21.421875" style="377" customWidth="1"/>
    <col min="6917" max="6917" width="17.7109375" style="377" customWidth="1"/>
    <col min="6918" max="7168" width="9.140625" style="377" customWidth="1"/>
    <col min="7169" max="7169" width="12.28125" style="377" customWidth="1"/>
    <col min="7170" max="7170" width="26.421875" style="377" customWidth="1"/>
    <col min="7171" max="7172" width="21.421875" style="377" customWidth="1"/>
    <col min="7173" max="7173" width="17.7109375" style="377" customWidth="1"/>
    <col min="7174" max="7424" width="9.140625" style="377" customWidth="1"/>
    <col min="7425" max="7425" width="12.28125" style="377" customWidth="1"/>
    <col min="7426" max="7426" width="26.421875" style="377" customWidth="1"/>
    <col min="7427" max="7428" width="21.421875" style="377" customWidth="1"/>
    <col min="7429" max="7429" width="17.7109375" style="377" customWidth="1"/>
    <col min="7430" max="7680" width="9.140625" style="377" customWidth="1"/>
    <col min="7681" max="7681" width="12.28125" style="377" customWidth="1"/>
    <col min="7682" max="7682" width="26.421875" style="377" customWidth="1"/>
    <col min="7683" max="7684" width="21.421875" style="377" customWidth="1"/>
    <col min="7685" max="7685" width="17.7109375" style="377" customWidth="1"/>
    <col min="7686" max="7936" width="9.140625" style="377" customWidth="1"/>
    <col min="7937" max="7937" width="12.28125" style="377" customWidth="1"/>
    <col min="7938" max="7938" width="26.421875" style="377" customWidth="1"/>
    <col min="7939" max="7940" width="21.421875" style="377" customWidth="1"/>
    <col min="7941" max="7941" width="17.7109375" style="377" customWidth="1"/>
    <col min="7942" max="8192" width="9.140625" style="377" customWidth="1"/>
    <col min="8193" max="8193" width="12.28125" style="377" customWidth="1"/>
    <col min="8194" max="8194" width="26.421875" style="377" customWidth="1"/>
    <col min="8195" max="8196" width="21.421875" style="377" customWidth="1"/>
    <col min="8197" max="8197" width="17.7109375" style="377" customWidth="1"/>
    <col min="8198" max="8448" width="9.140625" style="377" customWidth="1"/>
    <col min="8449" max="8449" width="12.28125" style="377" customWidth="1"/>
    <col min="8450" max="8450" width="26.421875" style="377" customWidth="1"/>
    <col min="8451" max="8452" width="21.421875" style="377" customWidth="1"/>
    <col min="8453" max="8453" width="17.7109375" style="377" customWidth="1"/>
    <col min="8454" max="8704" width="9.140625" style="377" customWidth="1"/>
    <col min="8705" max="8705" width="12.28125" style="377" customWidth="1"/>
    <col min="8706" max="8706" width="26.421875" style="377" customWidth="1"/>
    <col min="8707" max="8708" width="21.421875" style="377" customWidth="1"/>
    <col min="8709" max="8709" width="17.7109375" style="377" customWidth="1"/>
    <col min="8710" max="8960" width="9.140625" style="377" customWidth="1"/>
    <col min="8961" max="8961" width="12.28125" style="377" customWidth="1"/>
    <col min="8962" max="8962" width="26.421875" style="377" customWidth="1"/>
    <col min="8963" max="8964" width="21.421875" style="377" customWidth="1"/>
    <col min="8965" max="8965" width="17.7109375" style="377" customWidth="1"/>
    <col min="8966" max="9216" width="9.140625" style="377" customWidth="1"/>
    <col min="9217" max="9217" width="12.28125" style="377" customWidth="1"/>
    <col min="9218" max="9218" width="26.421875" style="377" customWidth="1"/>
    <col min="9219" max="9220" width="21.421875" style="377" customWidth="1"/>
    <col min="9221" max="9221" width="17.7109375" style="377" customWidth="1"/>
    <col min="9222" max="9472" width="9.140625" style="377" customWidth="1"/>
    <col min="9473" max="9473" width="12.28125" style="377" customWidth="1"/>
    <col min="9474" max="9474" width="26.421875" style="377" customWidth="1"/>
    <col min="9475" max="9476" width="21.421875" style="377" customWidth="1"/>
    <col min="9477" max="9477" width="17.7109375" style="377" customWidth="1"/>
    <col min="9478" max="9728" width="9.140625" style="377" customWidth="1"/>
    <col min="9729" max="9729" width="12.28125" style="377" customWidth="1"/>
    <col min="9730" max="9730" width="26.421875" style="377" customWidth="1"/>
    <col min="9731" max="9732" width="21.421875" style="377" customWidth="1"/>
    <col min="9733" max="9733" width="17.7109375" style="377" customWidth="1"/>
    <col min="9734" max="9984" width="9.140625" style="377" customWidth="1"/>
    <col min="9985" max="9985" width="12.28125" style="377" customWidth="1"/>
    <col min="9986" max="9986" width="26.421875" style="377" customWidth="1"/>
    <col min="9987" max="9988" width="21.421875" style="377" customWidth="1"/>
    <col min="9989" max="9989" width="17.7109375" style="377" customWidth="1"/>
    <col min="9990" max="10240" width="9.140625" style="377" customWidth="1"/>
    <col min="10241" max="10241" width="12.28125" style="377" customWidth="1"/>
    <col min="10242" max="10242" width="26.421875" style="377" customWidth="1"/>
    <col min="10243" max="10244" width="21.421875" style="377" customWidth="1"/>
    <col min="10245" max="10245" width="17.7109375" style="377" customWidth="1"/>
    <col min="10246" max="10496" width="9.140625" style="377" customWidth="1"/>
    <col min="10497" max="10497" width="12.28125" style="377" customWidth="1"/>
    <col min="10498" max="10498" width="26.421875" style="377" customWidth="1"/>
    <col min="10499" max="10500" width="21.421875" style="377" customWidth="1"/>
    <col min="10501" max="10501" width="17.7109375" style="377" customWidth="1"/>
    <col min="10502" max="10752" width="9.140625" style="377" customWidth="1"/>
    <col min="10753" max="10753" width="12.28125" style="377" customWidth="1"/>
    <col min="10754" max="10754" width="26.421875" style="377" customWidth="1"/>
    <col min="10755" max="10756" width="21.421875" style="377" customWidth="1"/>
    <col min="10757" max="10757" width="17.7109375" style="377" customWidth="1"/>
    <col min="10758" max="11008" width="9.140625" style="377" customWidth="1"/>
    <col min="11009" max="11009" width="12.28125" style="377" customWidth="1"/>
    <col min="11010" max="11010" width="26.421875" style="377" customWidth="1"/>
    <col min="11011" max="11012" width="21.421875" style="377" customWidth="1"/>
    <col min="11013" max="11013" width="17.7109375" style="377" customWidth="1"/>
    <col min="11014" max="11264" width="9.140625" style="377" customWidth="1"/>
    <col min="11265" max="11265" width="12.28125" style="377" customWidth="1"/>
    <col min="11266" max="11266" width="26.421875" style="377" customWidth="1"/>
    <col min="11267" max="11268" width="21.421875" style="377" customWidth="1"/>
    <col min="11269" max="11269" width="17.7109375" style="377" customWidth="1"/>
    <col min="11270" max="11520" width="9.140625" style="377" customWidth="1"/>
    <col min="11521" max="11521" width="12.28125" style="377" customWidth="1"/>
    <col min="11522" max="11522" width="26.421875" style="377" customWidth="1"/>
    <col min="11523" max="11524" width="21.421875" style="377" customWidth="1"/>
    <col min="11525" max="11525" width="17.7109375" style="377" customWidth="1"/>
    <col min="11526" max="11776" width="9.140625" style="377" customWidth="1"/>
    <col min="11777" max="11777" width="12.28125" style="377" customWidth="1"/>
    <col min="11778" max="11778" width="26.421875" style="377" customWidth="1"/>
    <col min="11779" max="11780" width="21.421875" style="377" customWidth="1"/>
    <col min="11781" max="11781" width="17.7109375" style="377" customWidth="1"/>
    <col min="11782" max="12032" width="9.140625" style="377" customWidth="1"/>
    <col min="12033" max="12033" width="12.28125" style="377" customWidth="1"/>
    <col min="12034" max="12034" width="26.421875" style="377" customWidth="1"/>
    <col min="12035" max="12036" width="21.421875" style="377" customWidth="1"/>
    <col min="12037" max="12037" width="17.7109375" style="377" customWidth="1"/>
    <col min="12038" max="12288" width="9.140625" style="377" customWidth="1"/>
    <col min="12289" max="12289" width="12.28125" style="377" customWidth="1"/>
    <col min="12290" max="12290" width="26.421875" style="377" customWidth="1"/>
    <col min="12291" max="12292" width="21.421875" style="377" customWidth="1"/>
    <col min="12293" max="12293" width="17.7109375" style="377" customWidth="1"/>
    <col min="12294" max="12544" width="9.140625" style="377" customWidth="1"/>
    <col min="12545" max="12545" width="12.28125" style="377" customWidth="1"/>
    <col min="12546" max="12546" width="26.421875" style="377" customWidth="1"/>
    <col min="12547" max="12548" width="21.421875" style="377" customWidth="1"/>
    <col min="12549" max="12549" width="17.7109375" style="377" customWidth="1"/>
    <col min="12550" max="12800" width="9.140625" style="377" customWidth="1"/>
    <col min="12801" max="12801" width="12.28125" style="377" customWidth="1"/>
    <col min="12802" max="12802" width="26.421875" style="377" customWidth="1"/>
    <col min="12803" max="12804" width="21.421875" style="377" customWidth="1"/>
    <col min="12805" max="12805" width="17.7109375" style="377" customWidth="1"/>
    <col min="12806" max="13056" width="9.140625" style="377" customWidth="1"/>
    <col min="13057" max="13057" width="12.28125" style="377" customWidth="1"/>
    <col min="13058" max="13058" width="26.421875" style="377" customWidth="1"/>
    <col min="13059" max="13060" width="21.421875" style="377" customWidth="1"/>
    <col min="13061" max="13061" width="17.7109375" style="377" customWidth="1"/>
    <col min="13062" max="13312" width="9.140625" style="377" customWidth="1"/>
    <col min="13313" max="13313" width="12.28125" style="377" customWidth="1"/>
    <col min="13314" max="13314" width="26.421875" style="377" customWidth="1"/>
    <col min="13315" max="13316" width="21.421875" style="377" customWidth="1"/>
    <col min="13317" max="13317" width="17.7109375" style="377" customWidth="1"/>
    <col min="13318" max="13568" width="9.140625" style="377" customWidth="1"/>
    <col min="13569" max="13569" width="12.28125" style="377" customWidth="1"/>
    <col min="13570" max="13570" width="26.421875" style="377" customWidth="1"/>
    <col min="13571" max="13572" width="21.421875" style="377" customWidth="1"/>
    <col min="13573" max="13573" width="17.7109375" style="377" customWidth="1"/>
    <col min="13574" max="13824" width="9.140625" style="377" customWidth="1"/>
    <col min="13825" max="13825" width="12.28125" style="377" customWidth="1"/>
    <col min="13826" max="13826" width="26.421875" style="377" customWidth="1"/>
    <col min="13827" max="13828" width="21.421875" style="377" customWidth="1"/>
    <col min="13829" max="13829" width="17.7109375" style="377" customWidth="1"/>
    <col min="13830" max="14080" width="9.140625" style="377" customWidth="1"/>
    <col min="14081" max="14081" width="12.28125" style="377" customWidth="1"/>
    <col min="14082" max="14082" width="26.421875" style="377" customWidth="1"/>
    <col min="14083" max="14084" width="21.421875" style="377" customWidth="1"/>
    <col min="14085" max="14085" width="17.7109375" style="377" customWidth="1"/>
    <col min="14086" max="14336" width="9.140625" style="377" customWidth="1"/>
    <col min="14337" max="14337" width="12.28125" style="377" customWidth="1"/>
    <col min="14338" max="14338" width="26.421875" style="377" customWidth="1"/>
    <col min="14339" max="14340" width="21.421875" style="377" customWidth="1"/>
    <col min="14341" max="14341" width="17.7109375" style="377" customWidth="1"/>
    <col min="14342" max="14592" width="9.140625" style="377" customWidth="1"/>
    <col min="14593" max="14593" width="12.28125" style="377" customWidth="1"/>
    <col min="14594" max="14594" width="26.421875" style="377" customWidth="1"/>
    <col min="14595" max="14596" width="21.421875" style="377" customWidth="1"/>
    <col min="14597" max="14597" width="17.7109375" style="377" customWidth="1"/>
    <col min="14598" max="14848" width="9.140625" style="377" customWidth="1"/>
    <col min="14849" max="14849" width="12.28125" style="377" customWidth="1"/>
    <col min="14850" max="14850" width="26.421875" style="377" customWidth="1"/>
    <col min="14851" max="14852" width="21.421875" style="377" customWidth="1"/>
    <col min="14853" max="14853" width="17.7109375" style="377" customWidth="1"/>
    <col min="14854" max="15104" width="9.140625" style="377" customWidth="1"/>
    <col min="15105" max="15105" width="12.28125" style="377" customWidth="1"/>
    <col min="15106" max="15106" width="26.421875" style="377" customWidth="1"/>
    <col min="15107" max="15108" width="21.421875" style="377" customWidth="1"/>
    <col min="15109" max="15109" width="17.7109375" style="377" customWidth="1"/>
    <col min="15110" max="15360" width="9.140625" style="377" customWidth="1"/>
    <col min="15361" max="15361" width="12.28125" style="377" customWidth="1"/>
    <col min="15362" max="15362" width="26.421875" style="377" customWidth="1"/>
    <col min="15363" max="15364" width="21.421875" style="377" customWidth="1"/>
    <col min="15365" max="15365" width="17.7109375" style="377" customWidth="1"/>
    <col min="15366" max="15616" width="9.140625" style="377" customWidth="1"/>
    <col min="15617" max="15617" width="12.28125" style="377" customWidth="1"/>
    <col min="15618" max="15618" width="26.421875" style="377" customWidth="1"/>
    <col min="15619" max="15620" width="21.421875" style="377" customWidth="1"/>
    <col min="15621" max="15621" width="17.7109375" style="377" customWidth="1"/>
    <col min="15622" max="15872" width="9.140625" style="377" customWidth="1"/>
    <col min="15873" max="15873" width="12.28125" style="377" customWidth="1"/>
    <col min="15874" max="15874" width="26.421875" style="377" customWidth="1"/>
    <col min="15875" max="15876" width="21.421875" style="377" customWidth="1"/>
    <col min="15877" max="15877" width="17.7109375" style="377" customWidth="1"/>
    <col min="15878" max="16128" width="9.140625" style="377" customWidth="1"/>
    <col min="16129" max="16129" width="12.28125" style="377" customWidth="1"/>
    <col min="16130" max="16130" width="26.421875" style="377" customWidth="1"/>
    <col min="16131" max="16132" width="21.421875" style="377" customWidth="1"/>
    <col min="16133" max="16133" width="17.7109375" style="377" customWidth="1"/>
    <col min="16134" max="16384" width="9.140625" style="377" customWidth="1"/>
  </cols>
  <sheetData>
    <row r="1" spans="1:5" ht="33" thickBot="1" thickTop="1">
      <c r="A1" s="292" t="s">
        <v>230</v>
      </c>
      <c r="B1" s="293"/>
      <c r="C1" s="293"/>
      <c r="D1" s="293"/>
      <c r="E1" s="293"/>
    </row>
    <row r="2" spans="1:5" ht="19.7" customHeight="1" thickBot="1" thickTop="1">
      <c r="A2" s="313" t="s">
        <v>195</v>
      </c>
      <c r="B2" s="314"/>
      <c r="C2" s="314"/>
      <c r="D2" s="314"/>
      <c r="E2" s="315"/>
    </row>
    <row r="3" spans="1:5" s="297" customFormat="1" ht="15">
      <c r="A3" s="378" t="s">
        <v>20</v>
      </c>
      <c r="B3" s="379" t="s">
        <v>79</v>
      </c>
      <c r="C3" s="300" t="s">
        <v>80</v>
      </c>
      <c r="D3" s="300"/>
      <c r="E3" s="378" t="s">
        <v>81</v>
      </c>
    </row>
    <row r="4" spans="1:5" s="297" customFormat="1" ht="13.7" customHeight="1" thickBot="1">
      <c r="A4" s="380" t="s">
        <v>224</v>
      </c>
      <c r="B4" s="381" t="s">
        <v>10</v>
      </c>
      <c r="C4" s="382" t="s">
        <v>225</v>
      </c>
      <c r="D4" s="382" t="s">
        <v>231</v>
      </c>
      <c r="E4" s="383" t="s">
        <v>13</v>
      </c>
    </row>
    <row r="5" spans="1:5" ht="13.5">
      <c r="A5" s="384" t="s">
        <v>27</v>
      </c>
      <c r="B5" s="385">
        <f>Section1!B17+Section1!G17</f>
        <v>81</v>
      </c>
      <c r="C5" s="323">
        <f>IF((Section1!B17+Section1!G17)=0,"",(Section1!C17+Section1!H17)*(B5/(Section1!B17+Section1!G17)))</f>
        <v>7839892</v>
      </c>
      <c r="D5" s="323">
        <f aca="true" t="shared" si="0" ref="D5:D10">C5/(1+E5)</f>
        <v>7839892</v>
      </c>
      <c r="E5" s="386">
        <v>0</v>
      </c>
    </row>
    <row r="6" spans="1:5" ht="13.5">
      <c r="A6" s="387" t="s">
        <v>28</v>
      </c>
      <c r="B6" s="388">
        <f>Section1!B18+Section1!G18</f>
        <v>127</v>
      </c>
      <c r="C6" s="323">
        <f>IF((Section1!B18+Section1!G18)=0,"",(Section1!C18+Section1!H18)*(B6/(Section1!B18+Section1!G18)))</f>
        <v>9934308</v>
      </c>
      <c r="D6" s="332">
        <f t="shared" si="0"/>
        <v>9934308</v>
      </c>
      <c r="E6" s="389">
        <v>0</v>
      </c>
    </row>
    <row r="7" spans="1:5" ht="13.5">
      <c r="A7" s="387" t="s">
        <v>29</v>
      </c>
      <c r="B7" s="385">
        <f>Section1!B19+Section1!G19</f>
        <v>102</v>
      </c>
      <c r="C7" s="323">
        <f>IF((Section1!B19+Section1!G19)=0,"",(Section1!C19+Section1!H19)*(B7/(Section1!B19+Section1!G19)))</f>
        <v>6320772</v>
      </c>
      <c r="D7" s="323">
        <f t="shared" si="0"/>
        <v>6320772</v>
      </c>
      <c r="E7" s="386">
        <v>0</v>
      </c>
    </row>
    <row r="8" spans="1:5" ht="13.5">
      <c r="A8" s="387" t="s">
        <v>30</v>
      </c>
      <c r="B8" s="388">
        <f>Section1!B20+Section1!G20</f>
        <v>46</v>
      </c>
      <c r="C8" s="323">
        <f>IF((Section1!B20+Section1!G20)=0,"",(Section1!C20+Section1!H20)*(B8/(Section1!B20+Section1!G20)))</f>
        <v>2640561</v>
      </c>
      <c r="D8" s="332">
        <f t="shared" si="0"/>
        <v>2640561</v>
      </c>
      <c r="E8" s="389">
        <v>0</v>
      </c>
    </row>
    <row r="9" spans="1:5" ht="13.5">
      <c r="A9" s="387" t="s">
        <v>31</v>
      </c>
      <c r="B9" s="385">
        <f>Section1!B21+Section1!G21</f>
        <v>0</v>
      </c>
      <c r="C9" s="323" t="str">
        <f>IF((Section1!B21+Section1!G21)=0,"",(Section1!C21+Section1!H21)*(B9/(Section1!B21+Section1!G21)))</f>
        <v/>
      </c>
      <c r="D9" s="323" t="e">
        <f t="shared" si="0"/>
        <v>#VALUE!</v>
      </c>
      <c r="E9" s="386">
        <v>0</v>
      </c>
    </row>
    <row r="10" spans="1:5" ht="13.5">
      <c r="A10" s="387" t="s">
        <v>32</v>
      </c>
      <c r="B10" s="388">
        <f>Section1!B22+Section1!G22</f>
        <v>0</v>
      </c>
      <c r="C10" s="323" t="str">
        <f>IF((Section1!B22+Section1!G22)=0,"",(Section1!C22+Section1!H22)*(B10/(Section1!B22+Section1!G22)))</f>
        <v/>
      </c>
      <c r="D10" s="332" t="e">
        <f t="shared" si="0"/>
        <v>#VALUE!</v>
      </c>
      <c r="E10" s="389">
        <v>0</v>
      </c>
    </row>
    <row r="11" spans="1:5" ht="14.25" thickBot="1">
      <c r="A11" s="390" t="s">
        <v>33</v>
      </c>
      <c r="B11" s="391">
        <f>SUM(B5:B10)</f>
        <v>356</v>
      </c>
      <c r="C11" s="392">
        <f>IF((Section1!B23+Section1!G23)=0,0,(Section1!C23+Section1!H23)*(B11/(Section1!B23+Section1!G23)))</f>
        <v>26735533</v>
      </c>
      <c r="D11" s="345" t="e">
        <f>SUM(D5:D10)</f>
        <v>#VALUE!</v>
      </c>
      <c r="E11" s="393" t="e">
        <f>(C11-D11)/D11</f>
        <v>#VALUE!</v>
      </c>
    </row>
    <row r="12" spans="1:5" ht="13.5" thickBot="1">
      <c r="A12" s="394" t="s">
        <v>196</v>
      </c>
      <c r="B12" s="364"/>
      <c r="C12" s="364"/>
      <c r="D12" s="364"/>
      <c r="E12" s="364"/>
    </row>
    <row r="13" spans="1:5" s="297" customFormat="1" ht="15">
      <c r="A13" s="378" t="s">
        <v>20</v>
      </c>
      <c r="B13" s="379" t="s">
        <v>79</v>
      </c>
      <c r="C13" s="300" t="s">
        <v>80</v>
      </c>
      <c r="D13" s="300"/>
      <c r="E13" s="378" t="s">
        <v>81</v>
      </c>
    </row>
    <row r="14" spans="1:5" s="297" customFormat="1" ht="13.7" customHeight="1" thickBot="1">
      <c r="A14" s="380" t="s">
        <v>224</v>
      </c>
      <c r="B14" s="381" t="s">
        <v>10</v>
      </c>
      <c r="C14" s="382" t="s">
        <v>225</v>
      </c>
      <c r="D14" s="382" t="s">
        <v>231</v>
      </c>
      <c r="E14" s="383" t="s">
        <v>13</v>
      </c>
    </row>
    <row r="15" spans="1:5" ht="13.5">
      <c r="A15" s="384" t="s">
        <v>27</v>
      </c>
      <c r="B15" s="385">
        <f>Section1!B25+Section1!G25</f>
        <v>64</v>
      </c>
      <c r="C15" s="323">
        <f>IF((Section1!B25+Section1!G25)=0,"",(Section1!C25+Section1!H25)*(B15/(Section1!B25+Section1!G25)))</f>
        <v>7860019</v>
      </c>
      <c r="D15" s="323">
        <f aca="true" t="shared" si="1" ref="D15:D20">C15/(1+E15)</f>
        <v>7860019</v>
      </c>
      <c r="E15" s="386">
        <v>0</v>
      </c>
    </row>
    <row r="16" spans="1:5" ht="13.5">
      <c r="A16" s="387" t="s">
        <v>28</v>
      </c>
      <c r="B16" s="388">
        <f>Section1!B26+Section1!G26</f>
        <v>51</v>
      </c>
      <c r="C16" s="323">
        <f>IF((Section1!B26+Section1!G26)=0,"",(Section1!C26+Section1!H26)*(B16/(Section1!B26+Section1!G26)))</f>
        <v>5052496</v>
      </c>
      <c r="D16" s="332">
        <f t="shared" si="1"/>
        <v>5052496</v>
      </c>
      <c r="E16" s="389">
        <v>0</v>
      </c>
    </row>
    <row r="17" spans="1:5" ht="13.5">
      <c r="A17" s="387" t="s">
        <v>29</v>
      </c>
      <c r="B17" s="385">
        <f>Section1!B27+Section1!G27</f>
        <v>54</v>
      </c>
      <c r="C17" s="323">
        <f>IF((Section1!B27+Section1!G27)=0,"",(Section1!C27+Section1!H27)*(B17/(Section1!B27+Section1!G27)))</f>
        <v>4331064</v>
      </c>
      <c r="D17" s="323">
        <f t="shared" si="1"/>
        <v>4331064</v>
      </c>
      <c r="E17" s="386">
        <v>0</v>
      </c>
    </row>
    <row r="18" spans="1:5" ht="13.5">
      <c r="A18" s="387" t="s">
        <v>30</v>
      </c>
      <c r="B18" s="388">
        <f>Section1!B28+Section1!G28</f>
        <v>23</v>
      </c>
      <c r="C18" s="323">
        <f>IF((Section1!B28+Section1!G28)=0,"",(Section1!C28+Section1!H28)*(B18/(Section1!B28+Section1!G28)))</f>
        <v>1606084</v>
      </c>
      <c r="D18" s="332">
        <f t="shared" si="1"/>
        <v>1606084</v>
      </c>
      <c r="E18" s="389">
        <v>0</v>
      </c>
    </row>
    <row r="19" spans="1:5" ht="13.5">
      <c r="A19" s="387" t="s">
        <v>31</v>
      </c>
      <c r="B19" s="385">
        <f>Section1!B29+Section1!G29</f>
        <v>0</v>
      </c>
      <c r="C19" s="323" t="str">
        <f>IF((Section1!B29+Section1!G29)=0,"",(Section1!C29+Section1!H29)*(B19/(Section1!B29+Section1!G29)))</f>
        <v/>
      </c>
      <c r="D19" s="323" t="e">
        <f t="shared" si="1"/>
        <v>#VALUE!</v>
      </c>
      <c r="E19" s="386">
        <v>0</v>
      </c>
    </row>
    <row r="20" spans="1:5" ht="13.5">
      <c r="A20" s="387" t="s">
        <v>32</v>
      </c>
      <c r="B20" s="388">
        <f>Section1!B30+Section1!G30</f>
        <v>0</v>
      </c>
      <c r="C20" s="323" t="str">
        <f>IF((Section1!B30+Section1!G30)=0,"",(Section1!C30+Section1!H30)*(B20/(Section1!B30+Section1!G30)))</f>
        <v/>
      </c>
      <c r="D20" s="332" t="e">
        <f t="shared" si="1"/>
        <v>#VALUE!</v>
      </c>
      <c r="E20" s="389">
        <v>0</v>
      </c>
    </row>
    <row r="21" spans="1:5" ht="14.25" thickBot="1">
      <c r="A21" s="390" t="s">
        <v>33</v>
      </c>
      <c r="B21" s="391">
        <f>SUM(B15:B20)</f>
        <v>192</v>
      </c>
      <c r="C21" s="392">
        <f>IF((Section1!B31+Section1!G31)=0,0,(Section1!C31+Section1!H31)*(B21/(Section1!B31+Section1!G31)))</f>
        <v>18849663</v>
      </c>
      <c r="D21" s="345" t="e">
        <f>SUM(D15:D20)</f>
        <v>#VALUE!</v>
      </c>
      <c r="E21" s="393" t="e">
        <f>(C21-D21)/D21</f>
        <v>#VALUE!</v>
      </c>
    </row>
    <row r="22" spans="1:5" ht="13.5" thickBot="1">
      <c r="A22" s="349" t="s">
        <v>83</v>
      </c>
      <c r="B22" s="350"/>
      <c r="C22" s="350"/>
      <c r="D22" s="350"/>
      <c r="E22" s="350"/>
    </row>
    <row r="23" spans="1:5" s="297" customFormat="1" ht="15">
      <c r="A23" s="378" t="s">
        <v>20</v>
      </c>
      <c r="B23" s="379" t="s">
        <v>79</v>
      </c>
      <c r="C23" s="300" t="s">
        <v>80</v>
      </c>
      <c r="D23" s="300"/>
      <c r="E23" s="378" t="s">
        <v>81</v>
      </c>
    </row>
    <row r="24" spans="1:5" s="297" customFormat="1" ht="13.7" customHeight="1" thickBot="1">
      <c r="A24" s="380" t="s">
        <v>224</v>
      </c>
      <c r="B24" s="381" t="s">
        <v>10</v>
      </c>
      <c r="C24" s="382" t="s">
        <v>225</v>
      </c>
      <c r="D24" s="382" t="s">
        <v>231</v>
      </c>
      <c r="E24" s="383" t="s">
        <v>13</v>
      </c>
    </row>
    <row r="25" spans="1:5" ht="13.5">
      <c r="A25" s="384" t="s">
        <v>27</v>
      </c>
      <c r="B25" s="395">
        <f aca="true" t="shared" si="2" ref="B25:B30">B5+B15</f>
        <v>145</v>
      </c>
      <c r="C25" s="323">
        <f>C5+(C15*Section1!$K$41)</f>
        <v>14270816.636349346</v>
      </c>
      <c r="D25" s="323">
        <f>D5+(D15*Section1!$K$41)</f>
        <v>14270816.636349346</v>
      </c>
      <c r="E25" s="396">
        <f aca="true" t="shared" si="3" ref="E25:E31">(C25-D25)/D25</f>
        <v>0</v>
      </c>
    </row>
    <row r="26" spans="1:5" ht="13.5">
      <c r="A26" s="387" t="s">
        <v>28</v>
      </c>
      <c r="B26" s="397">
        <f t="shared" si="2"/>
        <v>178</v>
      </c>
      <c r="C26" s="332">
        <f>C6+(C16*Section1!$K$41)</f>
        <v>14068168.363627177</v>
      </c>
      <c r="D26" s="332">
        <f>D6+(D16*Section1!$K$41)</f>
        <v>14068168.363627177</v>
      </c>
      <c r="E26" s="398">
        <f t="shared" si="3"/>
        <v>0</v>
      </c>
    </row>
    <row r="27" spans="1:5" ht="13.5">
      <c r="A27" s="387" t="s">
        <v>29</v>
      </c>
      <c r="B27" s="395">
        <f t="shared" si="2"/>
        <v>156</v>
      </c>
      <c r="C27" s="323">
        <f>C7+(C17*Section1!$K$41)</f>
        <v>9864369.818173943</v>
      </c>
      <c r="D27" s="323">
        <f>D7+(D17*Section1!$K$41)</f>
        <v>9864369.818173943</v>
      </c>
      <c r="E27" s="396">
        <f t="shared" si="3"/>
        <v>0</v>
      </c>
    </row>
    <row r="28" spans="1:5" ht="13.5">
      <c r="A28" s="387" t="s">
        <v>30</v>
      </c>
      <c r="B28" s="397">
        <f t="shared" si="2"/>
        <v>69</v>
      </c>
      <c r="C28" s="332">
        <f>C8+(C18*Section1!$K$41)</f>
        <v>3954629.727269807</v>
      </c>
      <c r="D28" s="332">
        <f>D8+(D18*Section1!$K$41)</f>
        <v>3954629.727269807</v>
      </c>
      <c r="E28" s="398">
        <f t="shared" si="3"/>
        <v>0</v>
      </c>
    </row>
    <row r="29" spans="1:5" ht="13.5">
      <c r="A29" s="387" t="s">
        <v>31</v>
      </c>
      <c r="B29" s="395">
        <f t="shared" si="2"/>
        <v>0</v>
      </c>
      <c r="C29" s="323" t="e">
        <f>C9+(C19*Section1!$K$41)</f>
        <v>#VALUE!</v>
      </c>
      <c r="D29" s="323" t="e">
        <f>D9+(D19*Section1!$K$41)</f>
        <v>#VALUE!</v>
      </c>
      <c r="E29" s="396" t="e">
        <f t="shared" si="3"/>
        <v>#VALUE!</v>
      </c>
    </row>
    <row r="30" spans="1:5" ht="13.5">
      <c r="A30" s="387" t="s">
        <v>32</v>
      </c>
      <c r="B30" s="397">
        <f t="shared" si="2"/>
        <v>0</v>
      </c>
      <c r="C30" s="332" t="e">
        <f>C10+(C20*Section1!$K$41)</f>
        <v>#VALUE!</v>
      </c>
      <c r="D30" s="332" t="e">
        <f>D10+(D20*Section1!$K$41)</f>
        <v>#VALUE!</v>
      </c>
      <c r="E30" s="398" t="e">
        <f t="shared" si="3"/>
        <v>#VALUE!</v>
      </c>
    </row>
    <row r="31" spans="1:5" ht="14.25" thickBot="1">
      <c r="A31" s="390" t="s">
        <v>33</v>
      </c>
      <c r="B31" s="391">
        <f>SUM(B25:B30)</f>
        <v>548</v>
      </c>
      <c r="C31" s="345" t="e">
        <f>SUM(C25:C30)</f>
        <v>#VALUE!</v>
      </c>
      <c r="D31" s="345" t="e">
        <f>SUM(D25:D30)</f>
        <v>#VALUE!</v>
      </c>
      <c r="E31" s="399" t="e">
        <f t="shared" si="3"/>
        <v>#VALUE!</v>
      </c>
    </row>
    <row r="32" spans="1:5" s="297" customFormat="1" ht="15.75" thickBot="1">
      <c r="A32" s="400"/>
      <c r="B32" s="401"/>
      <c r="C32" s="401"/>
      <c r="D32" s="401"/>
      <c r="E32" s="401"/>
    </row>
    <row r="33" spans="1:5" s="297" customFormat="1" ht="66.95" customHeight="1" thickTop="1">
      <c r="A33" s="402"/>
      <c r="B33" s="403"/>
      <c r="C33" s="403"/>
      <c r="D33" s="403"/>
      <c r="E33" s="404"/>
    </row>
    <row r="34" spans="1:5" s="297" customFormat="1" ht="18" customHeight="1" thickBot="1">
      <c r="A34" s="405"/>
      <c r="B34" s="406"/>
      <c r="C34" s="406"/>
      <c r="D34" s="406"/>
      <c r="E34" s="407"/>
    </row>
    <row r="35" ht="13.5" thickTop="1"/>
  </sheetData>
  <sheetProtection sheet="1" objects="1" scenarios="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28"/>
  <sheetViews>
    <sheetView workbookViewId="0" topLeftCell="A1">
      <selection activeCell="I3" sqref="I3"/>
    </sheetView>
  </sheetViews>
  <sheetFormatPr defaultColWidth="9.140625" defaultRowHeight="15"/>
  <cols>
    <col min="1" max="1" width="10.8515625" style="297" customWidth="1"/>
    <col min="2" max="2" width="6.7109375" style="297" customWidth="1"/>
    <col min="3" max="3" width="7.8515625" style="297" customWidth="1"/>
    <col min="4" max="5" width="9.140625" style="297" customWidth="1"/>
    <col min="6" max="6" width="13.28125" style="297" customWidth="1"/>
    <col min="7" max="7" width="7.57421875" style="297" customWidth="1"/>
    <col min="8" max="8" width="6.7109375" style="297" customWidth="1"/>
    <col min="9" max="9" width="13.28125" style="297" customWidth="1"/>
    <col min="10" max="10" width="7.57421875" style="297" customWidth="1"/>
    <col min="11" max="11" width="7.8515625" style="297" customWidth="1"/>
    <col min="12" max="12" width="13.28125" style="297" customWidth="1"/>
    <col min="13" max="13" width="11.7109375" style="297" customWidth="1"/>
    <col min="14" max="14" width="9.140625" style="297" customWidth="1"/>
    <col min="15" max="15" width="7.57421875" style="297" customWidth="1"/>
    <col min="16" max="256" width="9.140625" style="297" customWidth="1"/>
    <col min="257" max="257" width="10.8515625" style="297" customWidth="1"/>
    <col min="258" max="258" width="6.7109375" style="297" customWidth="1"/>
    <col min="259" max="259" width="7.8515625" style="297" customWidth="1"/>
    <col min="260" max="261" width="9.140625" style="297" customWidth="1"/>
    <col min="262" max="262" width="13.28125" style="297" customWidth="1"/>
    <col min="263" max="263" width="7.57421875" style="297" customWidth="1"/>
    <col min="264" max="264" width="6.7109375" style="297" customWidth="1"/>
    <col min="265" max="265" width="13.28125" style="297" customWidth="1"/>
    <col min="266" max="266" width="7.57421875" style="297" customWidth="1"/>
    <col min="267" max="267" width="7.8515625" style="297" customWidth="1"/>
    <col min="268" max="268" width="13.28125" style="297" customWidth="1"/>
    <col min="269" max="269" width="11.7109375" style="297" customWidth="1"/>
    <col min="270" max="270" width="9.140625" style="297" customWidth="1"/>
    <col min="271" max="271" width="7.57421875" style="297" customWidth="1"/>
    <col min="272" max="512" width="9.140625" style="297" customWidth="1"/>
    <col min="513" max="513" width="10.8515625" style="297" customWidth="1"/>
    <col min="514" max="514" width="6.7109375" style="297" customWidth="1"/>
    <col min="515" max="515" width="7.8515625" style="297" customWidth="1"/>
    <col min="516" max="517" width="9.140625" style="297" customWidth="1"/>
    <col min="518" max="518" width="13.28125" style="297" customWidth="1"/>
    <col min="519" max="519" width="7.57421875" style="297" customWidth="1"/>
    <col min="520" max="520" width="6.7109375" style="297" customWidth="1"/>
    <col min="521" max="521" width="13.28125" style="297" customWidth="1"/>
    <col min="522" max="522" width="7.57421875" style="297" customWidth="1"/>
    <col min="523" max="523" width="7.8515625" style="297" customWidth="1"/>
    <col min="524" max="524" width="13.28125" style="297" customWidth="1"/>
    <col min="525" max="525" width="11.7109375" style="297" customWidth="1"/>
    <col min="526" max="526" width="9.140625" style="297" customWidth="1"/>
    <col min="527" max="527" width="7.57421875" style="297" customWidth="1"/>
    <col min="528" max="768" width="9.140625" style="297" customWidth="1"/>
    <col min="769" max="769" width="10.8515625" style="297" customWidth="1"/>
    <col min="770" max="770" width="6.7109375" style="297" customWidth="1"/>
    <col min="771" max="771" width="7.8515625" style="297" customWidth="1"/>
    <col min="772" max="773" width="9.140625" style="297" customWidth="1"/>
    <col min="774" max="774" width="13.28125" style="297" customWidth="1"/>
    <col min="775" max="775" width="7.57421875" style="297" customWidth="1"/>
    <col min="776" max="776" width="6.7109375" style="297" customWidth="1"/>
    <col min="777" max="777" width="13.28125" style="297" customWidth="1"/>
    <col min="778" max="778" width="7.57421875" style="297" customWidth="1"/>
    <col min="779" max="779" width="7.8515625" style="297" customWidth="1"/>
    <col min="780" max="780" width="13.28125" style="297" customWidth="1"/>
    <col min="781" max="781" width="11.7109375" style="297" customWidth="1"/>
    <col min="782" max="782" width="9.140625" style="297" customWidth="1"/>
    <col min="783" max="783" width="7.57421875" style="297" customWidth="1"/>
    <col min="784" max="1024" width="9.140625" style="297" customWidth="1"/>
    <col min="1025" max="1025" width="10.8515625" style="297" customWidth="1"/>
    <col min="1026" max="1026" width="6.7109375" style="297" customWidth="1"/>
    <col min="1027" max="1027" width="7.8515625" style="297" customWidth="1"/>
    <col min="1028" max="1029" width="9.140625" style="297" customWidth="1"/>
    <col min="1030" max="1030" width="13.28125" style="297" customWidth="1"/>
    <col min="1031" max="1031" width="7.57421875" style="297" customWidth="1"/>
    <col min="1032" max="1032" width="6.7109375" style="297" customWidth="1"/>
    <col min="1033" max="1033" width="13.28125" style="297" customWidth="1"/>
    <col min="1034" max="1034" width="7.57421875" style="297" customWidth="1"/>
    <col min="1035" max="1035" width="7.8515625" style="297" customWidth="1"/>
    <col min="1036" max="1036" width="13.28125" style="297" customWidth="1"/>
    <col min="1037" max="1037" width="11.7109375" style="297" customWidth="1"/>
    <col min="1038" max="1038" width="9.140625" style="297" customWidth="1"/>
    <col min="1039" max="1039" width="7.57421875" style="297" customWidth="1"/>
    <col min="1040" max="1280" width="9.140625" style="297" customWidth="1"/>
    <col min="1281" max="1281" width="10.8515625" style="297" customWidth="1"/>
    <col min="1282" max="1282" width="6.7109375" style="297" customWidth="1"/>
    <col min="1283" max="1283" width="7.8515625" style="297" customWidth="1"/>
    <col min="1284" max="1285" width="9.140625" style="297" customWidth="1"/>
    <col min="1286" max="1286" width="13.28125" style="297" customWidth="1"/>
    <col min="1287" max="1287" width="7.57421875" style="297" customWidth="1"/>
    <col min="1288" max="1288" width="6.7109375" style="297" customWidth="1"/>
    <col min="1289" max="1289" width="13.28125" style="297" customWidth="1"/>
    <col min="1290" max="1290" width="7.57421875" style="297" customWidth="1"/>
    <col min="1291" max="1291" width="7.8515625" style="297" customWidth="1"/>
    <col min="1292" max="1292" width="13.28125" style="297" customWidth="1"/>
    <col min="1293" max="1293" width="11.7109375" style="297" customWidth="1"/>
    <col min="1294" max="1294" width="9.140625" style="297" customWidth="1"/>
    <col min="1295" max="1295" width="7.57421875" style="297" customWidth="1"/>
    <col min="1296" max="1536" width="9.140625" style="297" customWidth="1"/>
    <col min="1537" max="1537" width="10.8515625" style="297" customWidth="1"/>
    <col min="1538" max="1538" width="6.7109375" style="297" customWidth="1"/>
    <col min="1539" max="1539" width="7.8515625" style="297" customWidth="1"/>
    <col min="1540" max="1541" width="9.140625" style="297" customWidth="1"/>
    <col min="1542" max="1542" width="13.28125" style="297" customWidth="1"/>
    <col min="1543" max="1543" width="7.57421875" style="297" customWidth="1"/>
    <col min="1544" max="1544" width="6.7109375" style="297" customWidth="1"/>
    <col min="1545" max="1545" width="13.28125" style="297" customWidth="1"/>
    <col min="1546" max="1546" width="7.57421875" style="297" customWidth="1"/>
    <col min="1547" max="1547" width="7.8515625" style="297" customWidth="1"/>
    <col min="1548" max="1548" width="13.28125" style="297" customWidth="1"/>
    <col min="1549" max="1549" width="11.7109375" style="297" customWidth="1"/>
    <col min="1550" max="1550" width="9.140625" style="297" customWidth="1"/>
    <col min="1551" max="1551" width="7.57421875" style="297" customWidth="1"/>
    <col min="1552" max="1792" width="9.140625" style="297" customWidth="1"/>
    <col min="1793" max="1793" width="10.8515625" style="297" customWidth="1"/>
    <col min="1794" max="1794" width="6.7109375" style="297" customWidth="1"/>
    <col min="1795" max="1795" width="7.8515625" style="297" customWidth="1"/>
    <col min="1796" max="1797" width="9.140625" style="297" customWidth="1"/>
    <col min="1798" max="1798" width="13.28125" style="297" customWidth="1"/>
    <col min="1799" max="1799" width="7.57421875" style="297" customWidth="1"/>
    <col min="1800" max="1800" width="6.7109375" style="297" customWidth="1"/>
    <col min="1801" max="1801" width="13.28125" style="297" customWidth="1"/>
    <col min="1802" max="1802" width="7.57421875" style="297" customWidth="1"/>
    <col min="1803" max="1803" width="7.8515625" style="297" customWidth="1"/>
    <col min="1804" max="1804" width="13.28125" style="297" customWidth="1"/>
    <col min="1805" max="1805" width="11.7109375" style="297" customWidth="1"/>
    <col min="1806" max="1806" width="9.140625" style="297" customWidth="1"/>
    <col min="1807" max="1807" width="7.57421875" style="297" customWidth="1"/>
    <col min="1808" max="2048" width="9.140625" style="297" customWidth="1"/>
    <col min="2049" max="2049" width="10.8515625" style="297" customWidth="1"/>
    <col min="2050" max="2050" width="6.7109375" style="297" customWidth="1"/>
    <col min="2051" max="2051" width="7.8515625" style="297" customWidth="1"/>
    <col min="2052" max="2053" width="9.140625" style="297" customWidth="1"/>
    <col min="2054" max="2054" width="13.28125" style="297" customWidth="1"/>
    <col min="2055" max="2055" width="7.57421875" style="297" customWidth="1"/>
    <col min="2056" max="2056" width="6.7109375" style="297" customWidth="1"/>
    <col min="2057" max="2057" width="13.28125" style="297" customWidth="1"/>
    <col min="2058" max="2058" width="7.57421875" style="297" customWidth="1"/>
    <col min="2059" max="2059" width="7.8515625" style="297" customWidth="1"/>
    <col min="2060" max="2060" width="13.28125" style="297" customWidth="1"/>
    <col min="2061" max="2061" width="11.7109375" style="297" customWidth="1"/>
    <col min="2062" max="2062" width="9.140625" style="297" customWidth="1"/>
    <col min="2063" max="2063" width="7.57421875" style="297" customWidth="1"/>
    <col min="2064" max="2304" width="9.140625" style="297" customWidth="1"/>
    <col min="2305" max="2305" width="10.8515625" style="297" customWidth="1"/>
    <col min="2306" max="2306" width="6.7109375" style="297" customWidth="1"/>
    <col min="2307" max="2307" width="7.8515625" style="297" customWidth="1"/>
    <col min="2308" max="2309" width="9.140625" style="297" customWidth="1"/>
    <col min="2310" max="2310" width="13.28125" style="297" customWidth="1"/>
    <col min="2311" max="2311" width="7.57421875" style="297" customWidth="1"/>
    <col min="2312" max="2312" width="6.7109375" style="297" customWidth="1"/>
    <col min="2313" max="2313" width="13.28125" style="297" customWidth="1"/>
    <col min="2314" max="2314" width="7.57421875" style="297" customWidth="1"/>
    <col min="2315" max="2315" width="7.8515625" style="297" customWidth="1"/>
    <col min="2316" max="2316" width="13.28125" style="297" customWidth="1"/>
    <col min="2317" max="2317" width="11.7109375" style="297" customWidth="1"/>
    <col min="2318" max="2318" width="9.140625" style="297" customWidth="1"/>
    <col min="2319" max="2319" width="7.57421875" style="297" customWidth="1"/>
    <col min="2320" max="2560" width="9.140625" style="297" customWidth="1"/>
    <col min="2561" max="2561" width="10.8515625" style="297" customWidth="1"/>
    <col min="2562" max="2562" width="6.7109375" style="297" customWidth="1"/>
    <col min="2563" max="2563" width="7.8515625" style="297" customWidth="1"/>
    <col min="2564" max="2565" width="9.140625" style="297" customWidth="1"/>
    <col min="2566" max="2566" width="13.28125" style="297" customWidth="1"/>
    <col min="2567" max="2567" width="7.57421875" style="297" customWidth="1"/>
    <col min="2568" max="2568" width="6.7109375" style="297" customWidth="1"/>
    <col min="2569" max="2569" width="13.28125" style="297" customWidth="1"/>
    <col min="2570" max="2570" width="7.57421875" style="297" customWidth="1"/>
    <col min="2571" max="2571" width="7.8515625" style="297" customWidth="1"/>
    <col min="2572" max="2572" width="13.28125" style="297" customWidth="1"/>
    <col min="2573" max="2573" width="11.7109375" style="297" customWidth="1"/>
    <col min="2574" max="2574" width="9.140625" style="297" customWidth="1"/>
    <col min="2575" max="2575" width="7.57421875" style="297" customWidth="1"/>
    <col min="2576" max="2816" width="9.140625" style="297" customWidth="1"/>
    <col min="2817" max="2817" width="10.8515625" style="297" customWidth="1"/>
    <col min="2818" max="2818" width="6.7109375" style="297" customWidth="1"/>
    <col min="2819" max="2819" width="7.8515625" style="297" customWidth="1"/>
    <col min="2820" max="2821" width="9.140625" style="297" customWidth="1"/>
    <col min="2822" max="2822" width="13.28125" style="297" customWidth="1"/>
    <col min="2823" max="2823" width="7.57421875" style="297" customWidth="1"/>
    <col min="2824" max="2824" width="6.7109375" style="297" customWidth="1"/>
    <col min="2825" max="2825" width="13.28125" style="297" customWidth="1"/>
    <col min="2826" max="2826" width="7.57421875" style="297" customWidth="1"/>
    <col min="2827" max="2827" width="7.8515625" style="297" customWidth="1"/>
    <col min="2828" max="2828" width="13.28125" style="297" customWidth="1"/>
    <col min="2829" max="2829" width="11.7109375" style="297" customWidth="1"/>
    <col min="2830" max="2830" width="9.140625" style="297" customWidth="1"/>
    <col min="2831" max="2831" width="7.57421875" style="297" customWidth="1"/>
    <col min="2832" max="3072" width="9.140625" style="297" customWidth="1"/>
    <col min="3073" max="3073" width="10.8515625" style="297" customWidth="1"/>
    <col min="3074" max="3074" width="6.7109375" style="297" customWidth="1"/>
    <col min="3075" max="3075" width="7.8515625" style="297" customWidth="1"/>
    <col min="3076" max="3077" width="9.140625" style="297" customWidth="1"/>
    <col min="3078" max="3078" width="13.28125" style="297" customWidth="1"/>
    <col min="3079" max="3079" width="7.57421875" style="297" customWidth="1"/>
    <col min="3080" max="3080" width="6.7109375" style="297" customWidth="1"/>
    <col min="3081" max="3081" width="13.28125" style="297" customWidth="1"/>
    <col min="3082" max="3082" width="7.57421875" style="297" customWidth="1"/>
    <col min="3083" max="3083" width="7.8515625" style="297" customWidth="1"/>
    <col min="3084" max="3084" width="13.28125" style="297" customWidth="1"/>
    <col min="3085" max="3085" width="11.7109375" style="297" customWidth="1"/>
    <col min="3086" max="3086" width="9.140625" style="297" customWidth="1"/>
    <col min="3087" max="3087" width="7.57421875" style="297" customWidth="1"/>
    <col min="3088" max="3328" width="9.140625" style="297" customWidth="1"/>
    <col min="3329" max="3329" width="10.8515625" style="297" customWidth="1"/>
    <col min="3330" max="3330" width="6.7109375" style="297" customWidth="1"/>
    <col min="3331" max="3331" width="7.8515625" style="297" customWidth="1"/>
    <col min="3332" max="3333" width="9.140625" style="297" customWidth="1"/>
    <col min="3334" max="3334" width="13.28125" style="297" customWidth="1"/>
    <col min="3335" max="3335" width="7.57421875" style="297" customWidth="1"/>
    <col min="3336" max="3336" width="6.7109375" style="297" customWidth="1"/>
    <col min="3337" max="3337" width="13.28125" style="297" customWidth="1"/>
    <col min="3338" max="3338" width="7.57421875" style="297" customWidth="1"/>
    <col min="3339" max="3339" width="7.8515625" style="297" customWidth="1"/>
    <col min="3340" max="3340" width="13.28125" style="297" customWidth="1"/>
    <col min="3341" max="3341" width="11.7109375" style="297" customWidth="1"/>
    <col min="3342" max="3342" width="9.140625" style="297" customWidth="1"/>
    <col min="3343" max="3343" width="7.57421875" style="297" customWidth="1"/>
    <col min="3344" max="3584" width="9.140625" style="297" customWidth="1"/>
    <col min="3585" max="3585" width="10.8515625" style="297" customWidth="1"/>
    <col min="3586" max="3586" width="6.7109375" style="297" customWidth="1"/>
    <col min="3587" max="3587" width="7.8515625" style="297" customWidth="1"/>
    <col min="3588" max="3589" width="9.140625" style="297" customWidth="1"/>
    <col min="3590" max="3590" width="13.28125" style="297" customWidth="1"/>
    <col min="3591" max="3591" width="7.57421875" style="297" customWidth="1"/>
    <col min="3592" max="3592" width="6.7109375" style="297" customWidth="1"/>
    <col min="3593" max="3593" width="13.28125" style="297" customWidth="1"/>
    <col min="3594" max="3594" width="7.57421875" style="297" customWidth="1"/>
    <col min="3595" max="3595" width="7.8515625" style="297" customWidth="1"/>
    <col min="3596" max="3596" width="13.28125" style="297" customWidth="1"/>
    <col min="3597" max="3597" width="11.7109375" style="297" customWidth="1"/>
    <col min="3598" max="3598" width="9.140625" style="297" customWidth="1"/>
    <col min="3599" max="3599" width="7.57421875" style="297" customWidth="1"/>
    <col min="3600" max="3840" width="9.140625" style="297" customWidth="1"/>
    <col min="3841" max="3841" width="10.8515625" style="297" customWidth="1"/>
    <col min="3842" max="3842" width="6.7109375" style="297" customWidth="1"/>
    <col min="3843" max="3843" width="7.8515625" style="297" customWidth="1"/>
    <col min="3844" max="3845" width="9.140625" style="297" customWidth="1"/>
    <col min="3846" max="3846" width="13.28125" style="297" customWidth="1"/>
    <col min="3847" max="3847" width="7.57421875" style="297" customWidth="1"/>
    <col min="3848" max="3848" width="6.7109375" style="297" customWidth="1"/>
    <col min="3849" max="3849" width="13.28125" style="297" customWidth="1"/>
    <col min="3850" max="3850" width="7.57421875" style="297" customWidth="1"/>
    <col min="3851" max="3851" width="7.8515625" style="297" customWidth="1"/>
    <col min="3852" max="3852" width="13.28125" style="297" customWidth="1"/>
    <col min="3853" max="3853" width="11.7109375" style="297" customWidth="1"/>
    <col min="3854" max="3854" width="9.140625" style="297" customWidth="1"/>
    <col min="3855" max="3855" width="7.57421875" style="297" customWidth="1"/>
    <col min="3856" max="4096" width="9.140625" style="297" customWidth="1"/>
    <col min="4097" max="4097" width="10.8515625" style="297" customWidth="1"/>
    <col min="4098" max="4098" width="6.7109375" style="297" customWidth="1"/>
    <col min="4099" max="4099" width="7.8515625" style="297" customWidth="1"/>
    <col min="4100" max="4101" width="9.140625" style="297" customWidth="1"/>
    <col min="4102" max="4102" width="13.28125" style="297" customWidth="1"/>
    <col min="4103" max="4103" width="7.57421875" style="297" customWidth="1"/>
    <col min="4104" max="4104" width="6.7109375" style="297" customWidth="1"/>
    <col min="4105" max="4105" width="13.28125" style="297" customWidth="1"/>
    <col min="4106" max="4106" width="7.57421875" style="297" customWidth="1"/>
    <col min="4107" max="4107" width="7.8515625" style="297" customWidth="1"/>
    <col min="4108" max="4108" width="13.28125" style="297" customWidth="1"/>
    <col min="4109" max="4109" width="11.7109375" style="297" customWidth="1"/>
    <col min="4110" max="4110" width="9.140625" style="297" customWidth="1"/>
    <col min="4111" max="4111" width="7.57421875" style="297" customWidth="1"/>
    <col min="4112" max="4352" width="9.140625" style="297" customWidth="1"/>
    <col min="4353" max="4353" width="10.8515625" style="297" customWidth="1"/>
    <col min="4354" max="4354" width="6.7109375" style="297" customWidth="1"/>
    <col min="4355" max="4355" width="7.8515625" style="297" customWidth="1"/>
    <col min="4356" max="4357" width="9.140625" style="297" customWidth="1"/>
    <col min="4358" max="4358" width="13.28125" style="297" customWidth="1"/>
    <col min="4359" max="4359" width="7.57421875" style="297" customWidth="1"/>
    <col min="4360" max="4360" width="6.7109375" style="297" customWidth="1"/>
    <col min="4361" max="4361" width="13.28125" style="297" customWidth="1"/>
    <col min="4362" max="4362" width="7.57421875" style="297" customWidth="1"/>
    <col min="4363" max="4363" width="7.8515625" style="297" customWidth="1"/>
    <col min="4364" max="4364" width="13.28125" style="297" customWidth="1"/>
    <col min="4365" max="4365" width="11.7109375" style="297" customWidth="1"/>
    <col min="4366" max="4366" width="9.140625" style="297" customWidth="1"/>
    <col min="4367" max="4367" width="7.57421875" style="297" customWidth="1"/>
    <col min="4368" max="4608" width="9.140625" style="297" customWidth="1"/>
    <col min="4609" max="4609" width="10.8515625" style="297" customWidth="1"/>
    <col min="4610" max="4610" width="6.7109375" style="297" customWidth="1"/>
    <col min="4611" max="4611" width="7.8515625" style="297" customWidth="1"/>
    <col min="4612" max="4613" width="9.140625" style="297" customWidth="1"/>
    <col min="4614" max="4614" width="13.28125" style="297" customWidth="1"/>
    <col min="4615" max="4615" width="7.57421875" style="297" customWidth="1"/>
    <col min="4616" max="4616" width="6.7109375" style="297" customWidth="1"/>
    <col min="4617" max="4617" width="13.28125" style="297" customWidth="1"/>
    <col min="4618" max="4618" width="7.57421875" style="297" customWidth="1"/>
    <col min="4619" max="4619" width="7.8515625" style="297" customWidth="1"/>
    <col min="4620" max="4620" width="13.28125" style="297" customWidth="1"/>
    <col min="4621" max="4621" width="11.7109375" style="297" customWidth="1"/>
    <col min="4622" max="4622" width="9.140625" style="297" customWidth="1"/>
    <col min="4623" max="4623" width="7.57421875" style="297" customWidth="1"/>
    <col min="4624" max="4864" width="9.140625" style="297" customWidth="1"/>
    <col min="4865" max="4865" width="10.8515625" style="297" customWidth="1"/>
    <col min="4866" max="4866" width="6.7109375" style="297" customWidth="1"/>
    <col min="4867" max="4867" width="7.8515625" style="297" customWidth="1"/>
    <col min="4868" max="4869" width="9.140625" style="297" customWidth="1"/>
    <col min="4870" max="4870" width="13.28125" style="297" customWidth="1"/>
    <col min="4871" max="4871" width="7.57421875" style="297" customWidth="1"/>
    <col min="4872" max="4872" width="6.7109375" style="297" customWidth="1"/>
    <col min="4873" max="4873" width="13.28125" style="297" customWidth="1"/>
    <col min="4874" max="4874" width="7.57421875" style="297" customWidth="1"/>
    <col min="4875" max="4875" width="7.8515625" style="297" customWidth="1"/>
    <col min="4876" max="4876" width="13.28125" style="297" customWidth="1"/>
    <col min="4877" max="4877" width="11.7109375" style="297" customWidth="1"/>
    <col min="4878" max="4878" width="9.140625" style="297" customWidth="1"/>
    <col min="4879" max="4879" width="7.57421875" style="297" customWidth="1"/>
    <col min="4880" max="5120" width="9.140625" style="297" customWidth="1"/>
    <col min="5121" max="5121" width="10.8515625" style="297" customWidth="1"/>
    <col min="5122" max="5122" width="6.7109375" style="297" customWidth="1"/>
    <col min="5123" max="5123" width="7.8515625" style="297" customWidth="1"/>
    <col min="5124" max="5125" width="9.140625" style="297" customWidth="1"/>
    <col min="5126" max="5126" width="13.28125" style="297" customWidth="1"/>
    <col min="5127" max="5127" width="7.57421875" style="297" customWidth="1"/>
    <col min="5128" max="5128" width="6.7109375" style="297" customWidth="1"/>
    <col min="5129" max="5129" width="13.28125" style="297" customWidth="1"/>
    <col min="5130" max="5130" width="7.57421875" style="297" customWidth="1"/>
    <col min="5131" max="5131" width="7.8515625" style="297" customWidth="1"/>
    <col min="5132" max="5132" width="13.28125" style="297" customWidth="1"/>
    <col min="5133" max="5133" width="11.7109375" style="297" customWidth="1"/>
    <col min="5134" max="5134" width="9.140625" style="297" customWidth="1"/>
    <col min="5135" max="5135" width="7.57421875" style="297" customWidth="1"/>
    <col min="5136" max="5376" width="9.140625" style="297" customWidth="1"/>
    <col min="5377" max="5377" width="10.8515625" style="297" customWidth="1"/>
    <col min="5378" max="5378" width="6.7109375" style="297" customWidth="1"/>
    <col min="5379" max="5379" width="7.8515625" style="297" customWidth="1"/>
    <col min="5380" max="5381" width="9.140625" style="297" customWidth="1"/>
    <col min="5382" max="5382" width="13.28125" style="297" customWidth="1"/>
    <col min="5383" max="5383" width="7.57421875" style="297" customWidth="1"/>
    <col min="5384" max="5384" width="6.7109375" style="297" customWidth="1"/>
    <col min="5385" max="5385" width="13.28125" style="297" customWidth="1"/>
    <col min="5386" max="5386" width="7.57421875" style="297" customWidth="1"/>
    <col min="5387" max="5387" width="7.8515625" style="297" customWidth="1"/>
    <col min="5388" max="5388" width="13.28125" style="297" customWidth="1"/>
    <col min="5389" max="5389" width="11.7109375" style="297" customWidth="1"/>
    <col min="5390" max="5390" width="9.140625" style="297" customWidth="1"/>
    <col min="5391" max="5391" width="7.57421875" style="297" customWidth="1"/>
    <col min="5392" max="5632" width="9.140625" style="297" customWidth="1"/>
    <col min="5633" max="5633" width="10.8515625" style="297" customWidth="1"/>
    <col min="5634" max="5634" width="6.7109375" style="297" customWidth="1"/>
    <col min="5635" max="5635" width="7.8515625" style="297" customWidth="1"/>
    <col min="5636" max="5637" width="9.140625" style="297" customWidth="1"/>
    <col min="5638" max="5638" width="13.28125" style="297" customWidth="1"/>
    <col min="5639" max="5639" width="7.57421875" style="297" customWidth="1"/>
    <col min="5640" max="5640" width="6.7109375" style="297" customWidth="1"/>
    <col min="5641" max="5641" width="13.28125" style="297" customWidth="1"/>
    <col min="5642" max="5642" width="7.57421875" style="297" customWidth="1"/>
    <col min="5643" max="5643" width="7.8515625" style="297" customWidth="1"/>
    <col min="5644" max="5644" width="13.28125" style="297" customWidth="1"/>
    <col min="5645" max="5645" width="11.7109375" style="297" customWidth="1"/>
    <col min="5646" max="5646" width="9.140625" style="297" customWidth="1"/>
    <col min="5647" max="5647" width="7.57421875" style="297" customWidth="1"/>
    <col min="5648" max="5888" width="9.140625" style="297" customWidth="1"/>
    <col min="5889" max="5889" width="10.8515625" style="297" customWidth="1"/>
    <col min="5890" max="5890" width="6.7109375" style="297" customWidth="1"/>
    <col min="5891" max="5891" width="7.8515625" style="297" customWidth="1"/>
    <col min="5892" max="5893" width="9.140625" style="297" customWidth="1"/>
    <col min="5894" max="5894" width="13.28125" style="297" customWidth="1"/>
    <col min="5895" max="5895" width="7.57421875" style="297" customWidth="1"/>
    <col min="5896" max="5896" width="6.7109375" style="297" customWidth="1"/>
    <col min="5897" max="5897" width="13.28125" style="297" customWidth="1"/>
    <col min="5898" max="5898" width="7.57421875" style="297" customWidth="1"/>
    <col min="5899" max="5899" width="7.8515625" style="297" customWidth="1"/>
    <col min="5900" max="5900" width="13.28125" style="297" customWidth="1"/>
    <col min="5901" max="5901" width="11.7109375" style="297" customWidth="1"/>
    <col min="5902" max="5902" width="9.140625" style="297" customWidth="1"/>
    <col min="5903" max="5903" width="7.57421875" style="297" customWidth="1"/>
    <col min="5904" max="6144" width="9.140625" style="297" customWidth="1"/>
    <col min="6145" max="6145" width="10.8515625" style="297" customWidth="1"/>
    <col min="6146" max="6146" width="6.7109375" style="297" customWidth="1"/>
    <col min="6147" max="6147" width="7.8515625" style="297" customWidth="1"/>
    <col min="6148" max="6149" width="9.140625" style="297" customWidth="1"/>
    <col min="6150" max="6150" width="13.28125" style="297" customWidth="1"/>
    <col min="6151" max="6151" width="7.57421875" style="297" customWidth="1"/>
    <col min="6152" max="6152" width="6.7109375" style="297" customWidth="1"/>
    <col min="6153" max="6153" width="13.28125" style="297" customWidth="1"/>
    <col min="6154" max="6154" width="7.57421875" style="297" customWidth="1"/>
    <col min="6155" max="6155" width="7.8515625" style="297" customWidth="1"/>
    <col min="6156" max="6156" width="13.28125" style="297" customWidth="1"/>
    <col min="6157" max="6157" width="11.7109375" style="297" customWidth="1"/>
    <col min="6158" max="6158" width="9.140625" style="297" customWidth="1"/>
    <col min="6159" max="6159" width="7.57421875" style="297" customWidth="1"/>
    <col min="6160" max="6400" width="9.140625" style="297" customWidth="1"/>
    <col min="6401" max="6401" width="10.8515625" style="297" customWidth="1"/>
    <col min="6402" max="6402" width="6.7109375" style="297" customWidth="1"/>
    <col min="6403" max="6403" width="7.8515625" style="297" customWidth="1"/>
    <col min="6404" max="6405" width="9.140625" style="297" customWidth="1"/>
    <col min="6406" max="6406" width="13.28125" style="297" customWidth="1"/>
    <col min="6407" max="6407" width="7.57421875" style="297" customWidth="1"/>
    <col min="6408" max="6408" width="6.7109375" style="297" customWidth="1"/>
    <col min="6409" max="6409" width="13.28125" style="297" customWidth="1"/>
    <col min="6410" max="6410" width="7.57421875" style="297" customWidth="1"/>
    <col min="6411" max="6411" width="7.8515625" style="297" customWidth="1"/>
    <col min="6412" max="6412" width="13.28125" style="297" customWidth="1"/>
    <col min="6413" max="6413" width="11.7109375" style="297" customWidth="1"/>
    <col min="6414" max="6414" width="9.140625" style="297" customWidth="1"/>
    <col min="6415" max="6415" width="7.57421875" style="297" customWidth="1"/>
    <col min="6416" max="6656" width="9.140625" style="297" customWidth="1"/>
    <col min="6657" max="6657" width="10.8515625" style="297" customWidth="1"/>
    <col min="6658" max="6658" width="6.7109375" style="297" customWidth="1"/>
    <col min="6659" max="6659" width="7.8515625" style="297" customWidth="1"/>
    <col min="6660" max="6661" width="9.140625" style="297" customWidth="1"/>
    <col min="6662" max="6662" width="13.28125" style="297" customWidth="1"/>
    <col min="6663" max="6663" width="7.57421875" style="297" customWidth="1"/>
    <col min="6664" max="6664" width="6.7109375" style="297" customWidth="1"/>
    <col min="6665" max="6665" width="13.28125" style="297" customWidth="1"/>
    <col min="6666" max="6666" width="7.57421875" style="297" customWidth="1"/>
    <col min="6667" max="6667" width="7.8515625" style="297" customWidth="1"/>
    <col min="6668" max="6668" width="13.28125" style="297" customWidth="1"/>
    <col min="6669" max="6669" width="11.7109375" style="297" customWidth="1"/>
    <col min="6670" max="6670" width="9.140625" style="297" customWidth="1"/>
    <col min="6671" max="6671" width="7.57421875" style="297" customWidth="1"/>
    <col min="6672" max="6912" width="9.140625" style="297" customWidth="1"/>
    <col min="6913" max="6913" width="10.8515625" style="297" customWidth="1"/>
    <col min="6914" max="6914" width="6.7109375" style="297" customWidth="1"/>
    <col min="6915" max="6915" width="7.8515625" style="297" customWidth="1"/>
    <col min="6916" max="6917" width="9.140625" style="297" customWidth="1"/>
    <col min="6918" max="6918" width="13.28125" style="297" customWidth="1"/>
    <col min="6919" max="6919" width="7.57421875" style="297" customWidth="1"/>
    <col min="6920" max="6920" width="6.7109375" style="297" customWidth="1"/>
    <col min="6921" max="6921" width="13.28125" style="297" customWidth="1"/>
    <col min="6922" max="6922" width="7.57421875" style="297" customWidth="1"/>
    <col min="6923" max="6923" width="7.8515625" style="297" customWidth="1"/>
    <col min="6924" max="6924" width="13.28125" style="297" customWidth="1"/>
    <col min="6925" max="6925" width="11.7109375" style="297" customWidth="1"/>
    <col min="6926" max="6926" width="9.140625" style="297" customWidth="1"/>
    <col min="6927" max="6927" width="7.57421875" style="297" customWidth="1"/>
    <col min="6928" max="7168" width="9.140625" style="297" customWidth="1"/>
    <col min="7169" max="7169" width="10.8515625" style="297" customWidth="1"/>
    <col min="7170" max="7170" width="6.7109375" style="297" customWidth="1"/>
    <col min="7171" max="7171" width="7.8515625" style="297" customWidth="1"/>
    <col min="7172" max="7173" width="9.140625" style="297" customWidth="1"/>
    <col min="7174" max="7174" width="13.28125" style="297" customWidth="1"/>
    <col min="7175" max="7175" width="7.57421875" style="297" customWidth="1"/>
    <col min="7176" max="7176" width="6.7109375" style="297" customWidth="1"/>
    <col min="7177" max="7177" width="13.28125" style="297" customWidth="1"/>
    <col min="7178" max="7178" width="7.57421875" style="297" customWidth="1"/>
    <col min="7179" max="7179" width="7.8515625" style="297" customWidth="1"/>
    <col min="7180" max="7180" width="13.28125" style="297" customWidth="1"/>
    <col min="7181" max="7181" width="11.7109375" style="297" customWidth="1"/>
    <col min="7182" max="7182" width="9.140625" style="297" customWidth="1"/>
    <col min="7183" max="7183" width="7.57421875" style="297" customWidth="1"/>
    <col min="7184" max="7424" width="9.140625" style="297" customWidth="1"/>
    <col min="7425" max="7425" width="10.8515625" style="297" customWidth="1"/>
    <col min="7426" max="7426" width="6.7109375" style="297" customWidth="1"/>
    <col min="7427" max="7427" width="7.8515625" style="297" customWidth="1"/>
    <col min="7428" max="7429" width="9.140625" style="297" customWidth="1"/>
    <col min="7430" max="7430" width="13.28125" style="297" customWidth="1"/>
    <col min="7431" max="7431" width="7.57421875" style="297" customWidth="1"/>
    <col min="7432" max="7432" width="6.7109375" style="297" customWidth="1"/>
    <col min="7433" max="7433" width="13.28125" style="297" customWidth="1"/>
    <col min="7434" max="7434" width="7.57421875" style="297" customWidth="1"/>
    <col min="7435" max="7435" width="7.8515625" style="297" customWidth="1"/>
    <col min="7436" max="7436" width="13.28125" style="297" customWidth="1"/>
    <col min="7437" max="7437" width="11.7109375" style="297" customWidth="1"/>
    <col min="7438" max="7438" width="9.140625" style="297" customWidth="1"/>
    <col min="7439" max="7439" width="7.57421875" style="297" customWidth="1"/>
    <col min="7440" max="7680" width="9.140625" style="297" customWidth="1"/>
    <col min="7681" max="7681" width="10.8515625" style="297" customWidth="1"/>
    <col min="7682" max="7682" width="6.7109375" style="297" customWidth="1"/>
    <col min="7683" max="7683" width="7.8515625" style="297" customWidth="1"/>
    <col min="7684" max="7685" width="9.140625" style="297" customWidth="1"/>
    <col min="7686" max="7686" width="13.28125" style="297" customWidth="1"/>
    <col min="7687" max="7687" width="7.57421875" style="297" customWidth="1"/>
    <col min="7688" max="7688" width="6.7109375" style="297" customWidth="1"/>
    <col min="7689" max="7689" width="13.28125" style="297" customWidth="1"/>
    <col min="7690" max="7690" width="7.57421875" style="297" customWidth="1"/>
    <col min="7691" max="7691" width="7.8515625" style="297" customWidth="1"/>
    <col min="7692" max="7692" width="13.28125" style="297" customWidth="1"/>
    <col min="7693" max="7693" width="11.7109375" style="297" customWidth="1"/>
    <col min="7694" max="7694" width="9.140625" style="297" customWidth="1"/>
    <col min="7695" max="7695" width="7.57421875" style="297" customWidth="1"/>
    <col min="7696" max="7936" width="9.140625" style="297" customWidth="1"/>
    <col min="7937" max="7937" width="10.8515625" style="297" customWidth="1"/>
    <col min="7938" max="7938" width="6.7109375" style="297" customWidth="1"/>
    <col min="7939" max="7939" width="7.8515625" style="297" customWidth="1"/>
    <col min="7940" max="7941" width="9.140625" style="297" customWidth="1"/>
    <col min="7942" max="7942" width="13.28125" style="297" customWidth="1"/>
    <col min="7943" max="7943" width="7.57421875" style="297" customWidth="1"/>
    <col min="7944" max="7944" width="6.7109375" style="297" customWidth="1"/>
    <col min="7945" max="7945" width="13.28125" style="297" customWidth="1"/>
    <col min="7946" max="7946" width="7.57421875" style="297" customWidth="1"/>
    <col min="7947" max="7947" width="7.8515625" style="297" customWidth="1"/>
    <col min="7948" max="7948" width="13.28125" style="297" customWidth="1"/>
    <col min="7949" max="7949" width="11.7109375" style="297" customWidth="1"/>
    <col min="7950" max="7950" width="9.140625" style="297" customWidth="1"/>
    <col min="7951" max="7951" width="7.57421875" style="297" customWidth="1"/>
    <col min="7952" max="8192" width="9.140625" style="297" customWidth="1"/>
    <col min="8193" max="8193" width="10.8515625" style="297" customWidth="1"/>
    <col min="8194" max="8194" width="6.7109375" style="297" customWidth="1"/>
    <col min="8195" max="8195" width="7.8515625" style="297" customWidth="1"/>
    <col min="8196" max="8197" width="9.140625" style="297" customWidth="1"/>
    <col min="8198" max="8198" width="13.28125" style="297" customWidth="1"/>
    <col min="8199" max="8199" width="7.57421875" style="297" customWidth="1"/>
    <col min="8200" max="8200" width="6.7109375" style="297" customWidth="1"/>
    <col min="8201" max="8201" width="13.28125" style="297" customWidth="1"/>
    <col min="8202" max="8202" width="7.57421875" style="297" customWidth="1"/>
    <col min="8203" max="8203" width="7.8515625" style="297" customWidth="1"/>
    <col min="8204" max="8204" width="13.28125" style="297" customWidth="1"/>
    <col min="8205" max="8205" width="11.7109375" style="297" customWidth="1"/>
    <col min="8206" max="8206" width="9.140625" style="297" customWidth="1"/>
    <col min="8207" max="8207" width="7.57421875" style="297" customWidth="1"/>
    <col min="8208" max="8448" width="9.140625" style="297" customWidth="1"/>
    <col min="8449" max="8449" width="10.8515625" style="297" customWidth="1"/>
    <col min="8450" max="8450" width="6.7109375" style="297" customWidth="1"/>
    <col min="8451" max="8451" width="7.8515625" style="297" customWidth="1"/>
    <col min="8452" max="8453" width="9.140625" style="297" customWidth="1"/>
    <col min="8454" max="8454" width="13.28125" style="297" customWidth="1"/>
    <col min="8455" max="8455" width="7.57421875" style="297" customWidth="1"/>
    <col min="8456" max="8456" width="6.7109375" style="297" customWidth="1"/>
    <col min="8457" max="8457" width="13.28125" style="297" customWidth="1"/>
    <col min="8458" max="8458" width="7.57421875" style="297" customWidth="1"/>
    <col min="8459" max="8459" width="7.8515625" style="297" customWidth="1"/>
    <col min="8460" max="8460" width="13.28125" style="297" customWidth="1"/>
    <col min="8461" max="8461" width="11.7109375" style="297" customWidth="1"/>
    <col min="8462" max="8462" width="9.140625" style="297" customWidth="1"/>
    <col min="8463" max="8463" width="7.57421875" style="297" customWidth="1"/>
    <col min="8464" max="8704" width="9.140625" style="297" customWidth="1"/>
    <col min="8705" max="8705" width="10.8515625" style="297" customWidth="1"/>
    <col min="8706" max="8706" width="6.7109375" style="297" customWidth="1"/>
    <col min="8707" max="8707" width="7.8515625" style="297" customWidth="1"/>
    <col min="8708" max="8709" width="9.140625" style="297" customWidth="1"/>
    <col min="8710" max="8710" width="13.28125" style="297" customWidth="1"/>
    <col min="8711" max="8711" width="7.57421875" style="297" customWidth="1"/>
    <col min="8712" max="8712" width="6.7109375" style="297" customWidth="1"/>
    <col min="8713" max="8713" width="13.28125" style="297" customWidth="1"/>
    <col min="8714" max="8714" width="7.57421875" style="297" customWidth="1"/>
    <col min="8715" max="8715" width="7.8515625" style="297" customWidth="1"/>
    <col min="8716" max="8716" width="13.28125" style="297" customWidth="1"/>
    <col min="8717" max="8717" width="11.7109375" style="297" customWidth="1"/>
    <col min="8718" max="8718" width="9.140625" style="297" customWidth="1"/>
    <col min="8719" max="8719" width="7.57421875" style="297" customWidth="1"/>
    <col min="8720" max="8960" width="9.140625" style="297" customWidth="1"/>
    <col min="8961" max="8961" width="10.8515625" style="297" customWidth="1"/>
    <col min="8962" max="8962" width="6.7109375" style="297" customWidth="1"/>
    <col min="8963" max="8963" width="7.8515625" style="297" customWidth="1"/>
    <col min="8964" max="8965" width="9.140625" style="297" customWidth="1"/>
    <col min="8966" max="8966" width="13.28125" style="297" customWidth="1"/>
    <col min="8967" max="8967" width="7.57421875" style="297" customWidth="1"/>
    <col min="8968" max="8968" width="6.7109375" style="297" customWidth="1"/>
    <col min="8969" max="8969" width="13.28125" style="297" customWidth="1"/>
    <col min="8970" max="8970" width="7.57421875" style="297" customWidth="1"/>
    <col min="8971" max="8971" width="7.8515625" style="297" customWidth="1"/>
    <col min="8972" max="8972" width="13.28125" style="297" customWidth="1"/>
    <col min="8973" max="8973" width="11.7109375" style="297" customWidth="1"/>
    <col min="8974" max="8974" width="9.140625" style="297" customWidth="1"/>
    <col min="8975" max="8975" width="7.57421875" style="297" customWidth="1"/>
    <col min="8976" max="9216" width="9.140625" style="297" customWidth="1"/>
    <col min="9217" max="9217" width="10.8515625" style="297" customWidth="1"/>
    <col min="9218" max="9218" width="6.7109375" style="297" customWidth="1"/>
    <col min="9219" max="9219" width="7.8515625" style="297" customWidth="1"/>
    <col min="9220" max="9221" width="9.140625" style="297" customWidth="1"/>
    <col min="9222" max="9222" width="13.28125" style="297" customWidth="1"/>
    <col min="9223" max="9223" width="7.57421875" style="297" customWidth="1"/>
    <col min="9224" max="9224" width="6.7109375" style="297" customWidth="1"/>
    <col min="9225" max="9225" width="13.28125" style="297" customWidth="1"/>
    <col min="9226" max="9226" width="7.57421875" style="297" customWidth="1"/>
    <col min="9227" max="9227" width="7.8515625" style="297" customWidth="1"/>
    <col min="9228" max="9228" width="13.28125" style="297" customWidth="1"/>
    <col min="9229" max="9229" width="11.7109375" style="297" customWidth="1"/>
    <col min="9230" max="9230" width="9.140625" style="297" customWidth="1"/>
    <col min="9231" max="9231" width="7.57421875" style="297" customWidth="1"/>
    <col min="9232" max="9472" width="9.140625" style="297" customWidth="1"/>
    <col min="9473" max="9473" width="10.8515625" style="297" customWidth="1"/>
    <col min="9474" max="9474" width="6.7109375" style="297" customWidth="1"/>
    <col min="9475" max="9475" width="7.8515625" style="297" customWidth="1"/>
    <col min="9476" max="9477" width="9.140625" style="297" customWidth="1"/>
    <col min="9478" max="9478" width="13.28125" style="297" customWidth="1"/>
    <col min="9479" max="9479" width="7.57421875" style="297" customWidth="1"/>
    <col min="9480" max="9480" width="6.7109375" style="297" customWidth="1"/>
    <col min="9481" max="9481" width="13.28125" style="297" customWidth="1"/>
    <col min="9482" max="9482" width="7.57421875" style="297" customWidth="1"/>
    <col min="9483" max="9483" width="7.8515625" style="297" customWidth="1"/>
    <col min="9484" max="9484" width="13.28125" style="297" customWidth="1"/>
    <col min="9485" max="9485" width="11.7109375" style="297" customWidth="1"/>
    <col min="9486" max="9486" width="9.140625" style="297" customWidth="1"/>
    <col min="9487" max="9487" width="7.57421875" style="297" customWidth="1"/>
    <col min="9488" max="9728" width="9.140625" style="297" customWidth="1"/>
    <col min="9729" max="9729" width="10.8515625" style="297" customWidth="1"/>
    <col min="9730" max="9730" width="6.7109375" style="297" customWidth="1"/>
    <col min="9731" max="9731" width="7.8515625" style="297" customWidth="1"/>
    <col min="9732" max="9733" width="9.140625" style="297" customWidth="1"/>
    <col min="9734" max="9734" width="13.28125" style="297" customWidth="1"/>
    <col min="9735" max="9735" width="7.57421875" style="297" customWidth="1"/>
    <col min="9736" max="9736" width="6.7109375" style="297" customWidth="1"/>
    <col min="9737" max="9737" width="13.28125" style="297" customWidth="1"/>
    <col min="9738" max="9738" width="7.57421875" style="297" customWidth="1"/>
    <col min="9739" max="9739" width="7.8515625" style="297" customWidth="1"/>
    <col min="9740" max="9740" width="13.28125" style="297" customWidth="1"/>
    <col min="9741" max="9741" width="11.7109375" style="297" customWidth="1"/>
    <col min="9742" max="9742" width="9.140625" style="297" customWidth="1"/>
    <col min="9743" max="9743" width="7.57421875" style="297" customWidth="1"/>
    <col min="9744" max="9984" width="9.140625" style="297" customWidth="1"/>
    <col min="9985" max="9985" width="10.8515625" style="297" customWidth="1"/>
    <col min="9986" max="9986" width="6.7109375" style="297" customWidth="1"/>
    <col min="9987" max="9987" width="7.8515625" style="297" customWidth="1"/>
    <col min="9988" max="9989" width="9.140625" style="297" customWidth="1"/>
    <col min="9990" max="9990" width="13.28125" style="297" customWidth="1"/>
    <col min="9991" max="9991" width="7.57421875" style="297" customWidth="1"/>
    <col min="9992" max="9992" width="6.7109375" style="297" customWidth="1"/>
    <col min="9993" max="9993" width="13.28125" style="297" customWidth="1"/>
    <col min="9994" max="9994" width="7.57421875" style="297" customWidth="1"/>
    <col min="9995" max="9995" width="7.8515625" style="297" customWidth="1"/>
    <col min="9996" max="9996" width="13.28125" style="297" customWidth="1"/>
    <col min="9997" max="9997" width="11.7109375" style="297" customWidth="1"/>
    <col min="9998" max="9998" width="9.140625" style="297" customWidth="1"/>
    <col min="9999" max="9999" width="7.57421875" style="297" customWidth="1"/>
    <col min="10000" max="10240" width="9.140625" style="297" customWidth="1"/>
    <col min="10241" max="10241" width="10.8515625" style="297" customWidth="1"/>
    <col min="10242" max="10242" width="6.7109375" style="297" customWidth="1"/>
    <col min="10243" max="10243" width="7.8515625" style="297" customWidth="1"/>
    <col min="10244" max="10245" width="9.140625" style="297" customWidth="1"/>
    <col min="10246" max="10246" width="13.28125" style="297" customWidth="1"/>
    <col min="10247" max="10247" width="7.57421875" style="297" customWidth="1"/>
    <col min="10248" max="10248" width="6.7109375" style="297" customWidth="1"/>
    <col min="10249" max="10249" width="13.28125" style="297" customWidth="1"/>
    <col min="10250" max="10250" width="7.57421875" style="297" customWidth="1"/>
    <col min="10251" max="10251" width="7.8515625" style="297" customWidth="1"/>
    <col min="10252" max="10252" width="13.28125" style="297" customWidth="1"/>
    <col min="10253" max="10253" width="11.7109375" style="297" customWidth="1"/>
    <col min="10254" max="10254" width="9.140625" style="297" customWidth="1"/>
    <col min="10255" max="10255" width="7.57421875" style="297" customWidth="1"/>
    <col min="10256" max="10496" width="9.140625" style="297" customWidth="1"/>
    <col min="10497" max="10497" width="10.8515625" style="297" customWidth="1"/>
    <col min="10498" max="10498" width="6.7109375" style="297" customWidth="1"/>
    <col min="10499" max="10499" width="7.8515625" style="297" customWidth="1"/>
    <col min="10500" max="10501" width="9.140625" style="297" customWidth="1"/>
    <col min="10502" max="10502" width="13.28125" style="297" customWidth="1"/>
    <col min="10503" max="10503" width="7.57421875" style="297" customWidth="1"/>
    <col min="10504" max="10504" width="6.7109375" style="297" customWidth="1"/>
    <col min="10505" max="10505" width="13.28125" style="297" customWidth="1"/>
    <col min="10506" max="10506" width="7.57421875" style="297" customWidth="1"/>
    <col min="10507" max="10507" width="7.8515625" style="297" customWidth="1"/>
    <col min="10508" max="10508" width="13.28125" style="297" customWidth="1"/>
    <col min="10509" max="10509" width="11.7109375" style="297" customWidth="1"/>
    <col min="10510" max="10510" width="9.140625" style="297" customWidth="1"/>
    <col min="10511" max="10511" width="7.57421875" style="297" customWidth="1"/>
    <col min="10512" max="10752" width="9.140625" style="297" customWidth="1"/>
    <col min="10753" max="10753" width="10.8515625" style="297" customWidth="1"/>
    <col min="10754" max="10754" width="6.7109375" style="297" customWidth="1"/>
    <col min="10755" max="10755" width="7.8515625" style="297" customWidth="1"/>
    <col min="10756" max="10757" width="9.140625" style="297" customWidth="1"/>
    <col min="10758" max="10758" width="13.28125" style="297" customWidth="1"/>
    <col min="10759" max="10759" width="7.57421875" style="297" customWidth="1"/>
    <col min="10760" max="10760" width="6.7109375" style="297" customWidth="1"/>
    <col min="10761" max="10761" width="13.28125" style="297" customWidth="1"/>
    <col min="10762" max="10762" width="7.57421875" style="297" customWidth="1"/>
    <col min="10763" max="10763" width="7.8515625" style="297" customWidth="1"/>
    <col min="10764" max="10764" width="13.28125" style="297" customWidth="1"/>
    <col min="10765" max="10765" width="11.7109375" style="297" customWidth="1"/>
    <col min="10766" max="10766" width="9.140625" style="297" customWidth="1"/>
    <col min="10767" max="10767" width="7.57421875" style="297" customWidth="1"/>
    <col min="10768" max="11008" width="9.140625" style="297" customWidth="1"/>
    <col min="11009" max="11009" width="10.8515625" style="297" customWidth="1"/>
    <col min="11010" max="11010" width="6.7109375" style="297" customWidth="1"/>
    <col min="11011" max="11011" width="7.8515625" style="297" customWidth="1"/>
    <col min="11012" max="11013" width="9.140625" style="297" customWidth="1"/>
    <col min="11014" max="11014" width="13.28125" style="297" customWidth="1"/>
    <col min="11015" max="11015" width="7.57421875" style="297" customWidth="1"/>
    <col min="11016" max="11016" width="6.7109375" style="297" customWidth="1"/>
    <col min="11017" max="11017" width="13.28125" style="297" customWidth="1"/>
    <col min="11018" max="11018" width="7.57421875" style="297" customWidth="1"/>
    <col min="11019" max="11019" width="7.8515625" style="297" customWidth="1"/>
    <col min="11020" max="11020" width="13.28125" style="297" customWidth="1"/>
    <col min="11021" max="11021" width="11.7109375" style="297" customWidth="1"/>
    <col min="11022" max="11022" width="9.140625" style="297" customWidth="1"/>
    <col min="11023" max="11023" width="7.57421875" style="297" customWidth="1"/>
    <col min="11024" max="11264" width="9.140625" style="297" customWidth="1"/>
    <col min="11265" max="11265" width="10.8515625" style="297" customWidth="1"/>
    <col min="11266" max="11266" width="6.7109375" style="297" customWidth="1"/>
    <col min="11267" max="11267" width="7.8515625" style="297" customWidth="1"/>
    <col min="11268" max="11269" width="9.140625" style="297" customWidth="1"/>
    <col min="11270" max="11270" width="13.28125" style="297" customWidth="1"/>
    <col min="11271" max="11271" width="7.57421875" style="297" customWidth="1"/>
    <col min="11272" max="11272" width="6.7109375" style="297" customWidth="1"/>
    <col min="11273" max="11273" width="13.28125" style="297" customWidth="1"/>
    <col min="11274" max="11274" width="7.57421875" style="297" customWidth="1"/>
    <col min="11275" max="11275" width="7.8515625" style="297" customWidth="1"/>
    <col min="11276" max="11276" width="13.28125" style="297" customWidth="1"/>
    <col min="11277" max="11277" width="11.7109375" style="297" customWidth="1"/>
    <col min="11278" max="11278" width="9.140625" style="297" customWidth="1"/>
    <col min="11279" max="11279" width="7.57421875" style="297" customWidth="1"/>
    <col min="11280" max="11520" width="9.140625" style="297" customWidth="1"/>
    <col min="11521" max="11521" width="10.8515625" style="297" customWidth="1"/>
    <col min="11522" max="11522" width="6.7109375" style="297" customWidth="1"/>
    <col min="11523" max="11523" width="7.8515625" style="297" customWidth="1"/>
    <col min="11524" max="11525" width="9.140625" style="297" customWidth="1"/>
    <col min="11526" max="11526" width="13.28125" style="297" customWidth="1"/>
    <col min="11527" max="11527" width="7.57421875" style="297" customWidth="1"/>
    <col min="11528" max="11528" width="6.7109375" style="297" customWidth="1"/>
    <col min="11529" max="11529" width="13.28125" style="297" customWidth="1"/>
    <col min="11530" max="11530" width="7.57421875" style="297" customWidth="1"/>
    <col min="11531" max="11531" width="7.8515625" style="297" customWidth="1"/>
    <col min="11532" max="11532" width="13.28125" style="297" customWidth="1"/>
    <col min="11533" max="11533" width="11.7109375" style="297" customWidth="1"/>
    <col min="11534" max="11534" width="9.140625" style="297" customWidth="1"/>
    <col min="11535" max="11535" width="7.57421875" style="297" customWidth="1"/>
    <col min="11536" max="11776" width="9.140625" style="297" customWidth="1"/>
    <col min="11777" max="11777" width="10.8515625" style="297" customWidth="1"/>
    <col min="11778" max="11778" width="6.7109375" style="297" customWidth="1"/>
    <col min="11779" max="11779" width="7.8515625" style="297" customWidth="1"/>
    <col min="11780" max="11781" width="9.140625" style="297" customWidth="1"/>
    <col min="11782" max="11782" width="13.28125" style="297" customWidth="1"/>
    <col min="11783" max="11783" width="7.57421875" style="297" customWidth="1"/>
    <col min="11784" max="11784" width="6.7109375" style="297" customWidth="1"/>
    <col min="11785" max="11785" width="13.28125" style="297" customWidth="1"/>
    <col min="11786" max="11786" width="7.57421875" style="297" customWidth="1"/>
    <col min="11787" max="11787" width="7.8515625" style="297" customWidth="1"/>
    <col min="11788" max="11788" width="13.28125" style="297" customWidth="1"/>
    <col min="11789" max="11789" width="11.7109375" style="297" customWidth="1"/>
    <col min="11790" max="11790" width="9.140625" style="297" customWidth="1"/>
    <col min="11791" max="11791" width="7.57421875" style="297" customWidth="1"/>
    <col min="11792" max="12032" width="9.140625" style="297" customWidth="1"/>
    <col min="12033" max="12033" width="10.8515625" style="297" customWidth="1"/>
    <col min="12034" max="12034" width="6.7109375" style="297" customWidth="1"/>
    <col min="12035" max="12035" width="7.8515625" style="297" customWidth="1"/>
    <col min="12036" max="12037" width="9.140625" style="297" customWidth="1"/>
    <col min="12038" max="12038" width="13.28125" style="297" customWidth="1"/>
    <col min="12039" max="12039" width="7.57421875" style="297" customWidth="1"/>
    <col min="12040" max="12040" width="6.7109375" style="297" customWidth="1"/>
    <col min="12041" max="12041" width="13.28125" style="297" customWidth="1"/>
    <col min="12042" max="12042" width="7.57421875" style="297" customWidth="1"/>
    <col min="12043" max="12043" width="7.8515625" style="297" customWidth="1"/>
    <col min="12044" max="12044" width="13.28125" style="297" customWidth="1"/>
    <col min="12045" max="12045" width="11.7109375" style="297" customWidth="1"/>
    <col min="12046" max="12046" width="9.140625" style="297" customWidth="1"/>
    <col min="12047" max="12047" width="7.57421875" style="297" customWidth="1"/>
    <col min="12048" max="12288" width="9.140625" style="297" customWidth="1"/>
    <col min="12289" max="12289" width="10.8515625" style="297" customWidth="1"/>
    <col min="12290" max="12290" width="6.7109375" style="297" customWidth="1"/>
    <col min="12291" max="12291" width="7.8515625" style="297" customWidth="1"/>
    <col min="12292" max="12293" width="9.140625" style="297" customWidth="1"/>
    <col min="12294" max="12294" width="13.28125" style="297" customWidth="1"/>
    <col min="12295" max="12295" width="7.57421875" style="297" customWidth="1"/>
    <col min="12296" max="12296" width="6.7109375" style="297" customWidth="1"/>
    <col min="12297" max="12297" width="13.28125" style="297" customWidth="1"/>
    <col min="12298" max="12298" width="7.57421875" style="297" customWidth="1"/>
    <col min="12299" max="12299" width="7.8515625" style="297" customWidth="1"/>
    <col min="12300" max="12300" width="13.28125" style="297" customWidth="1"/>
    <col min="12301" max="12301" width="11.7109375" style="297" customWidth="1"/>
    <col min="12302" max="12302" width="9.140625" style="297" customWidth="1"/>
    <col min="12303" max="12303" width="7.57421875" style="297" customWidth="1"/>
    <col min="12304" max="12544" width="9.140625" style="297" customWidth="1"/>
    <col min="12545" max="12545" width="10.8515625" style="297" customWidth="1"/>
    <col min="12546" max="12546" width="6.7109375" style="297" customWidth="1"/>
    <col min="12547" max="12547" width="7.8515625" style="297" customWidth="1"/>
    <col min="12548" max="12549" width="9.140625" style="297" customWidth="1"/>
    <col min="12550" max="12550" width="13.28125" style="297" customWidth="1"/>
    <col min="12551" max="12551" width="7.57421875" style="297" customWidth="1"/>
    <col min="12552" max="12552" width="6.7109375" style="297" customWidth="1"/>
    <col min="12553" max="12553" width="13.28125" style="297" customWidth="1"/>
    <col min="12554" max="12554" width="7.57421875" style="297" customWidth="1"/>
    <col min="12555" max="12555" width="7.8515625" style="297" customWidth="1"/>
    <col min="12556" max="12556" width="13.28125" style="297" customWidth="1"/>
    <col min="12557" max="12557" width="11.7109375" style="297" customWidth="1"/>
    <col min="12558" max="12558" width="9.140625" style="297" customWidth="1"/>
    <col min="12559" max="12559" width="7.57421875" style="297" customWidth="1"/>
    <col min="12560" max="12800" width="9.140625" style="297" customWidth="1"/>
    <col min="12801" max="12801" width="10.8515625" style="297" customWidth="1"/>
    <col min="12802" max="12802" width="6.7109375" style="297" customWidth="1"/>
    <col min="12803" max="12803" width="7.8515625" style="297" customWidth="1"/>
    <col min="12804" max="12805" width="9.140625" style="297" customWidth="1"/>
    <col min="12806" max="12806" width="13.28125" style="297" customWidth="1"/>
    <col min="12807" max="12807" width="7.57421875" style="297" customWidth="1"/>
    <col min="12808" max="12808" width="6.7109375" style="297" customWidth="1"/>
    <col min="12809" max="12809" width="13.28125" style="297" customWidth="1"/>
    <col min="12810" max="12810" width="7.57421875" style="297" customWidth="1"/>
    <col min="12811" max="12811" width="7.8515625" style="297" customWidth="1"/>
    <col min="12812" max="12812" width="13.28125" style="297" customWidth="1"/>
    <col min="12813" max="12813" width="11.7109375" style="297" customWidth="1"/>
    <col min="12814" max="12814" width="9.140625" style="297" customWidth="1"/>
    <col min="12815" max="12815" width="7.57421875" style="297" customWidth="1"/>
    <col min="12816" max="13056" width="9.140625" style="297" customWidth="1"/>
    <col min="13057" max="13057" width="10.8515625" style="297" customWidth="1"/>
    <col min="13058" max="13058" width="6.7109375" style="297" customWidth="1"/>
    <col min="13059" max="13059" width="7.8515625" style="297" customWidth="1"/>
    <col min="13060" max="13061" width="9.140625" style="297" customWidth="1"/>
    <col min="13062" max="13062" width="13.28125" style="297" customWidth="1"/>
    <col min="13063" max="13063" width="7.57421875" style="297" customWidth="1"/>
    <col min="13064" max="13064" width="6.7109375" style="297" customWidth="1"/>
    <col min="13065" max="13065" width="13.28125" style="297" customWidth="1"/>
    <col min="13066" max="13066" width="7.57421875" style="297" customWidth="1"/>
    <col min="13067" max="13067" width="7.8515625" style="297" customWidth="1"/>
    <col min="13068" max="13068" width="13.28125" style="297" customWidth="1"/>
    <col min="13069" max="13069" width="11.7109375" style="297" customWidth="1"/>
    <col min="13070" max="13070" width="9.140625" style="297" customWidth="1"/>
    <col min="13071" max="13071" width="7.57421875" style="297" customWidth="1"/>
    <col min="13072" max="13312" width="9.140625" style="297" customWidth="1"/>
    <col min="13313" max="13313" width="10.8515625" style="297" customWidth="1"/>
    <col min="13314" max="13314" width="6.7109375" style="297" customWidth="1"/>
    <col min="13315" max="13315" width="7.8515625" style="297" customWidth="1"/>
    <col min="13316" max="13317" width="9.140625" style="297" customWidth="1"/>
    <col min="13318" max="13318" width="13.28125" style="297" customWidth="1"/>
    <col min="13319" max="13319" width="7.57421875" style="297" customWidth="1"/>
    <col min="13320" max="13320" width="6.7109375" style="297" customWidth="1"/>
    <col min="13321" max="13321" width="13.28125" style="297" customWidth="1"/>
    <col min="13322" max="13322" width="7.57421875" style="297" customWidth="1"/>
    <col min="13323" max="13323" width="7.8515625" style="297" customWidth="1"/>
    <col min="13324" max="13324" width="13.28125" style="297" customWidth="1"/>
    <col min="13325" max="13325" width="11.7109375" style="297" customWidth="1"/>
    <col min="13326" max="13326" width="9.140625" style="297" customWidth="1"/>
    <col min="13327" max="13327" width="7.57421875" style="297" customWidth="1"/>
    <col min="13328" max="13568" width="9.140625" style="297" customWidth="1"/>
    <col min="13569" max="13569" width="10.8515625" style="297" customWidth="1"/>
    <col min="13570" max="13570" width="6.7109375" style="297" customWidth="1"/>
    <col min="13571" max="13571" width="7.8515625" style="297" customWidth="1"/>
    <col min="13572" max="13573" width="9.140625" style="297" customWidth="1"/>
    <col min="13574" max="13574" width="13.28125" style="297" customWidth="1"/>
    <col min="13575" max="13575" width="7.57421875" style="297" customWidth="1"/>
    <col min="13576" max="13576" width="6.7109375" style="297" customWidth="1"/>
    <col min="13577" max="13577" width="13.28125" style="297" customWidth="1"/>
    <col min="13578" max="13578" width="7.57421875" style="297" customWidth="1"/>
    <col min="13579" max="13579" width="7.8515625" style="297" customWidth="1"/>
    <col min="13580" max="13580" width="13.28125" style="297" customWidth="1"/>
    <col min="13581" max="13581" width="11.7109375" style="297" customWidth="1"/>
    <col min="13582" max="13582" width="9.140625" style="297" customWidth="1"/>
    <col min="13583" max="13583" width="7.57421875" style="297" customWidth="1"/>
    <col min="13584" max="13824" width="9.140625" style="297" customWidth="1"/>
    <col min="13825" max="13825" width="10.8515625" style="297" customWidth="1"/>
    <col min="13826" max="13826" width="6.7109375" style="297" customWidth="1"/>
    <col min="13827" max="13827" width="7.8515625" style="297" customWidth="1"/>
    <col min="13828" max="13829" width="9.140625" style="297" customWidth="1"/>
    <col min="13830" max="13830" width="13.28125" style="297" customWidth="1"/>
    <col min="13831" max="13831" width="7.57421875" style="297" customWidth="1"/>
    <col min="13832" max="13832" width="6.7109375" style="297" customWidth="1"/>
    <col min="13833" max="13833" width="13.28125" style="297" customWidth="1"/>
    <col min="13834" max="13834" width="7.57421875" style="297" customWidth="1"/>
    <col min="13835" max="13835" width="7.8515625" style="297" customWidth="1"/>
    <col min="13836" max="13836" width="13.28125" style="297" customWidth="1"/>
    <col min="13837" max="13837" width="11.7109375" style="297" customWidth="1"/>
    <col min="13838" max="13838" width="9.140625" style="297" customWidth="1"/>
    <col min="13839" max="13839" width="7.57421875" style="297" customWidth="1"/>
    <col min="13840" max="14080" width="9.140625" style="297" customWidth="1"/>
    <col min="14081" max="14081" width="10.8515625" style="297" customWidth="1"/>
    <col min="14082" max="14082" width="6.7109375" style="297" customWidth="1"/>
    <col min="14083" max="14083" width="7.8515625" style="297" customWidth="1"/>
    <col min="14084" max="14085" width="9.140625" style="297" customWidth="1"/>
    <col min="14086" max="14086" width="13.28125" style="297" customWidth="1"/>
    <col min="14087" max="14087" width="7.57421875" style="297" customWidth="1"/>
    <col min="14088" max="14088" width="6.7109375" style="297" customWidth="1"/>
    <col min="14089" max="14089" width="13.28125" style="297" customWidth="1"/>
    <col min="14090" max="14090" width="7.57421875" style="297" customWidth="1"/>
    <col min="14091" max="14091" width="7.8515625" style="297" customWidth="1"/>
    <col min="14092" max="14092" width="13.28125" style="297" customWidth="1"/>
    <col min="14093" max="14093" width="11.7109375" style="297" customWidth="1"/>
    <col min="14094" max="14094" width="9.140625" style="297" customWidth="1"/>
    <col min="14095" max="14095" width="7.57421875" style="297" customWidth="1"/>
    <col min="14096" max="14336" width="9.140625" style="297" customWidth="1"/>
    <col min="14337" max="14337" width="10.8515625" style="297" customWidth="1"/>
    <col min="14338" max="14338" width="6.7109375" style="297" customWidth="1"/>
    <col min="14339" max="14339" width="7.8515625" style="297" customWidth="1"/>
    <col min="14340" max="14341" width="9.140625" style="297" customWidth="1"/>
    <col min="14342" max="14342" width="13.28125" style="297" customWidth="1"/>
    <col min="14343" max="14343" width="7.57421875" style="297" customWidth="1"/>
    <col min="14344" max="14344" width="6.7109375" style="297" customWidth="1"/>
    <col min="14345" max="14345" width="13.28125" style="297" customWidth="1"/>
    <col min="14346" max="14346" width="7.57421875" style="297" customWidth="1"/>
    <col min="14347" max="14347" width="7.8515625" style="297" customWidth="1"/>
    <col min="14348" max="14348" width="13.28125" style="297" customWidth="1"/>
    <col min="14349" max="14349" width="11.7109375" style="297" customWidth="1"/>
    <col min="14350" max="14350" width="9.140625" style="297" customWidth="1"/>
    <col min="14351" max="14351" width="7.57421875" style="297" customWidth="1"/>
    <col min="14352" max="14592" width="9.140625" style="297" customWidth="1"/>
    <col min="14593" max="14593" width="10.8515625" style="297" customWidth="1"/>
    <col min="14594" max="14594" width="6.7109375" style="297" customWidth="1"/>
    <col min="14595" max="14595" width="7.8515625" style="297" customWidth="1"/>
    <col min="14596" max="14597" width="9.140625" style="297" customWidth="1"/>
    <col min="14598" max="14598" width="13.28125" style="297" customWidth="1"/>
    <col min="14599" max="14599" width="7.57421875" style="297" customWidth="1"/>
    <col min="14600" max="14600" width="6.7109375" style="297" customWidth="1"/>
    <col min="14601" max="14601" width="13.28125" style="297" customWidth="1"/>
    <col min="14602" max="14602" width="7.57421875" style="297" customWidth="1"/>
    <col min="14603" max="14603" width="7.8515625" style="297" customWidth="1"/>
    <col min="14604" max="14604" width="13.28125" style="297" customWidth="1"/>
    <col min="14605" max="14605" width="11.7109375" style="297" customWidth="1"/>
    <col min="14606" max="14606" width="9.140625" style="297" customWidth="1"/>
    <col min="14607" max="14607" width="7.57421875" style="297" customWidth="1"/>
    <col min="14608" max="14848" width="9.140625" style="297" customWidth="1"/>
    <col min="14849" max="14849" width="10.8515625" style="297" customWidth="1"/>
    <col min="14850" max="14850" width="6.7109375" style="297" customWidth="1"/>
    <col min="14851" max="14851" width="7.8515625" style="297" customWidth="1"/>
    <col min="14852" max="14853" width="9.140625" style="297" customWidth="1"/>
    <col min="14854" max="14854" width="13.28125" style="297" customWidth="1"/>
    <col min="14855" max="14855" width="7.57421875" style="297" customWidth="1"/>
    <col min="14856" max="14856" width="6.7109375" style="297" customWidth="1"/>
    <col min="14857" max="14857" width="13.28125" style="297" customWidth="1"/>
    <col min="14858" max="14858" width="7.57421875" style="297" customWidth="1"/>
    <col min="14859" max="14859" width="7.8515625" style="297" customWidth="1"/>
    <col min="14860" max="14860" width="13.28125" style="297" customWidth="1"/>
    <col min="14861" max="14861" width="11.7109375" style="297" customWidth="1"/>
    <col min="14862" max="14862" width="9.140625" style="297" customWidth="1"/>
    <col min="14863" max="14863" width="7.57421875" style="297" customWidth="1"/>
    <col min="14864" max="15104" width="9.140625" style="297" customWidth="1"/>
    <col min="15105" max="15105" width="10.8515625" style="297" customWidth="1"/>
    <col min="15106" max="15106" width="6.7109375" style="297" customWidth="1"/>
    <col min="15107" max="15107" width="7.8515625" style="297" customWidth="1"/>
    <col min="15108" max="15109" width="9.140625" style="297" customWidth="1"/>
    <col min="15110" max="15110" width="13.28125" style="297" customWidth="1"/>
    <col min="15111" max="15111" width="7.57421875" style="297" customWidth="1"/>
    <col min="15112" max="15112" width="6.7109375" style="297" customWidth="1"/>
    <col min="15113" max="15113" width="13.28125" style="297" customWidth="1"/>
    <col min="15114" max="15114" width="7.57421875" style="297" customWidth="1"/>
    <col min="15115" max="15115" width="7.8515625" style="297" customWidth="1"/>
    <col min="15116" max="15116" width="13.28125" style="297" customWidth="1"/>
    <col min="15117" max="15117" width="11.7109375" style="297" customWidth="1"/>
    <col min="15118" max="15118" width="9.140625" style="297" customWidth="1"/>
    <col min="15119" max="15119" width="7.57421875" style="297" customWidth="1"/>
    <col min="15120" max="15360" width="9.140625" style="297" customWidth="1"/>
    <col min="15361" max="15361" width="10.8515625" style="297" customWidth="1"/>
    <col min="15362" max="15362" width="6.7109375" style="297" customWidth="1"/>
    <col min="15363" max="15363" width="7.8515625" style="297" customWidth="1"/>
    <col min="15364" max="15365" width="9.140625" style="297" customWidth="1"/>
    <col min="15366" max="15366" width="13.28125" style="297" customWidth="1"/>
    <col min="15367" max="15367" width="7.57421875" style="297" customWidth="1"/>
    <col min="15368" max="15368" width="6.7109375" style="297" customWidth="1"/>
    <col min="15369" max="15369" width="13.28125" style="297" customWidth="1"/>
    <col min="15370" max="15370" width="7.57421875" style="297" customWidth="1"/>
    <col min="15371" max="15371" width="7.8515625" style="297" customWidth="1"/>
    <col min="15372" max="15372" width="13.28125" style="297" customWidth="1"/>
    <col min="15373" max="15373" width="11.7109375" style="297" customWidth="1"/>
    <col min="15374" max="15374" width="9.140625" style="297" customWidth="1"/>
    <col min="15375" max="15375" width="7.57421875" style="297" customWidth="1"/>
    <col min="15376" max="15616" width="9.140625" style="297" customWidth="1"/>
    <col min="15617" max="15617" width="10.8515625" style="297" customWidth="1"/>
    <col min="15618" max="15618" width="6.7109375" style="297" customWidth="1"/>
    <col min="15619" max="15619" width="7.8515625" style="297" customWidth="1"/>
    <col min="15620" max="15621" width="9.140625" style="297" customWidth="1"/>
    <col min="15622" max="15622" width="13.28125" style="297" customWidth="1"/>
    <col min="15623" max="15623" width="7.57421875" style="297" customWidth="1"/>
    <col min="15624" max="15624" width="6.7109375" style="297" customWidth="1"/>
    <col min="15625" max="15625" width="13.28125" style="297" customWidth="1"/>
    <col min="15626" max="15626" width="7.57421875" style="297" customWidth="1"/>
    <col min="15627" max="15627" width="7.8515625" style="297" customWidth="1"/>
    <col min="15628" max="15628" width="13.28125" style="297" customWidth="1"/>
    <col min="15629" max="15629" width="11.7109375" style="297" customWidth="1"/>
    <col min="15630" max="15630" width="9.140625" style="297" customWidth="1"/>
    <col min="15631" max="15631" width="7.57421875" style="297" customWidth="1"/>
    <col min="15632" max="15872" width="9.140625" style="297" customWidth="1"/>
    <col min="15873" max="15873" width="10.8515625" style="297" customWidth="1"/>
    <col min="15874" max="15874" width="6.7109375" style="297" customWidth="1"/>
    <col min="15875" max="15875" width="7.8515625" style="297" customWidth="1"/>
    <col min="15876" max="15877" width="9.140625" style="297" customWidth="1"/>
    <col min="15878" max="15878" width="13.28125" style="297" customWidth="1"/>
    <col min="15879" max="15879" width="7.57421875" style="297" customWidth="1"/>
    <col min="15880" max="15880" width="6.7109375" style="297" customWidth="1"/>
    <col min="15881" max="15881" width="13.28125" style="297" customWidth="1"/>
    <col min="15882" max="15882" width="7.57421875" style="297" customWidth="1"/>
    <col min="15883" max="15883" width="7.8515625" style="297" customWidth="1"/>
    <col min="15884" max="15884" width="13.28125" style="297" customWidth="1"/>
    <col min="15885" max="15885" width="11.7109375" style="297" customWidth="1"/>
    <col min="15886" max="15886" width="9.140625" style="297" customWidth="1"/>
    <col min="15887" max="15887" width="7.57421875" style="297" customWidth="1"/>
    <col min="15888" max="16128" width="9.140625" style="297" customWidth="1"/>
    <col min="16129" max="16129" width="10.8515625" style="297" customWidth="1"/>
    <col min="16130" max="16130" width="6.7109375" style="297" customWidth="1"/>
    <col min="16131" max="16131" width="7.8515625" style="297" customWidth="1"/>
    <col min="16132" max="16133" width="9.140625" style="297" customWidth="1"/>
    <col min="16134" max="16134" width="13.28125" style="297" customWidth="1"/>
    <col min="16135" max="16135" width="7.57421875" style="297" customWidth="1"/>
    <col min="16136" max="16136" width="6.7109375" style="297" customWidth="1"/>
    <col min="16137" max="16137" width="13.28125" style="297" customWidth="1"/>
    <col min="16138" max="16138" width="7.57421875" style="297" customWidth="1"/>
    <col min="16139" max="16139" width="7.8515625" style="297" customWidth="1"/>
    <col min="16140" max="16140" width="13.28125" style="297" customWidth="1"/>
    <col min="16141" max="16141" width="11.7109375" style="297" customWidth="1"/>
    <col min="16142" max="16142" width="9.140625" style="297" customWidth="1"/>
    <col min="16143" max="16143" width="7.57421875" style="297" customWidth="1"/>
    <col min="16144" max="16384" width="9.140625" style="297" customWidth="1"/>
  </cols>
  <sheetData>
    <row r="1" spans="1:14" ht="15.75">
      <c r="A1" s="459" t="s">
        <v>197</v>
      </c>
      <c r="B1" s="459"/>
      <c r="C1" s="459"/>
      <c r="D1" s="459"/>
      <c r="E1" s="459"/>
      <c r="F1" s="459"/>
      <c r="G1" s="459"/>
      <c r="H1" s="459"/>
      <c r="I1" s="459"/>
      <c r="J1" s="459"/>
      <c r="K1" s="459"/>
      <c r="L1" s="459"/>
      <c r="M1" s="408"/>
      <c r="N1" s="408"/>
    </row>
    <row r="2" spans="1:15" s="414" customFormat="1" ht="21.75" thickBot="1">
      <c r="A2" s="409" t="s">
        <v>20</v>
      </c>
      <c r="B2" s="460" t="s">
        <v>198</v>
      </c>
      <c r="C2" s="461"/>
      <c r="D2" s="461"/>
      <c r="E2" s="461"/>
      <c r="F2" s="462"/>
      <c r="G2" s="410" t="s">
        <v>199</v>
      </c>
      <c r="H2" s="460" t="s">
        <v>200</v>
      </c>
      <c r="I2" s="461"/>
      <c r="J2" s="462"/>
      <c r="K2" s="411" t="s">
        <v>201</v>
      </c>
      <c r="L2" s="412"/>
      <c r="M2" s="411" t="s">
        <v>202</v>
      </c>
      <c r="N2" s="413"/>
      <c r="O2" s="412"/>
    </row>
    <row r="3" spans="1:15" s="414" customFormat="1" ht="39" thickBot="1">
      <c r="A3" s="415" t="s">
        <v>88</v>
      </c>
      <c r="B3" s="416" t="s">
        <v>203</v>
      </c>
      <c r="C3" s="416" t="s">
        <v>204</v>
      </c>
      <c r="D3" s="416" t="s">
        <v>205</v>
      </c>
      <c r="E3" s="416" t="s">
        <v>206</v>
      </c>
      <c r="F3" s="417" t="s">
        <v>207</v>
      </c>
      <c r="G3" s="416" t="s">
        <v>208</v>
      </c>
      <c r="H3" s="416" t="s">
        <v>209</v>
      </c>
      <c r="I3" s="416" t="s">
        <v>210</v>
      </c>
      <c r="J3" s="416" t="s">
        <v>211</v>
      </c>
      <c r="K3" s="416" t="s">
        <v>212</v>
      </c>
      <c r="L3" s="417" t="s">
        <v>213</v>
      </c>
      <c r="M3" s="418" t="s">
        <v>214</v>
      </c>
      <c r="N3" s="418"/>
      <c r="O3" s="418"/>
    </row>
    <row r="4" spans="1:15" ht="15">
      <c r="A4" s="384" t="s">
        <v>27</v>
      </c>
      <c r="B4" s="419">
        <f>Section1!B17+Section1!G17</f>
        <v>81</v>
      </c>
      <c r="C4" s="420" t="str">
        <f>IF((SUM(Section1!D17:F17)+SUM(Section1!I17:K17))-B4=0,"OK","ERROR")</f>
        <v>OK</v>
      </c>
      <c r="D4" s="420">
        <f>IF(Section1!B17=0,"",Section1!C17/Section1!B17)</f>
        <v>99827.79661016949</v>
      </c>
      <c r="E4" s="420">
        <f>IF(Section1!G17=0,"",Section1!H17/Section1!G17)</f>
        <v>88638.72727272728</v>
      </c>
      <c r="F4" s="421">
        <f>Section1!C17+Section1!H17</f>
        <v>7839892</v>
      </c>
      <c r="G4" s="420" t="str">
        <f>IF(Section2!C17-B4&lt;=0,"OK","CHECK")</f>
        <v>OK</v>
      </c>
      <c r="H4" s="419">
        <f>Section3!B9</f>
        <v>73</v>
      </c>
      <c r="I4" s="422">
        <f>Section3!C9</f>
        <v>6987289</v>
      </c>
      <c r="J4" s="420" t="str">
        <f>IF(Section3!E9&lt;0%,"CHECK",IF(Section3!E9&lt;16%,"OK","CHECK"))</f>
        <v>OK</v>
      </c>
      <c r="K4" s="420" t="str">
        <f>IF(Section4!E$80-B4=0,"OK","ERROR")</f>
        <v>OK</v>
      </c>
      <c r="L4" s="421">
        <f>Section4!R$80</f>
        <v>7843000</v>
      </c>
      <c r="M4" s="423">
        <f>L4-F4</f>
        <v>3108</v>
      </c>
      <c r="N4" s="424">
        <f>IF(F4=0,"",M4/F4)</f>
        <v>0.0003964340325096315</v>
      </c>
      <c r="O4" s="424" t="str">
        <f>IF(N4="","",IF(ABS(N4*100)&lt;5,"OK","CHECK"))</f>
        <v>OK</v>
      </c>
    </row>
    <row r="5" spans="1:15" ht="15">
      <c r="A5" s="387" t="s">
        <v>28</v>
      </c>
      <c r="B5" s="419">
        <f>Section1!B18+Section1!G18</f>
        <v>127</v>
      </c>
      <c r="C5" s="420" t="str">
        <f>IF((SUM(Section1!D18:F18)+SUM(Section1!I18:K18))-B5=0,"OK","ERROR")</f>
        <v>OK</v>
      </c>
      <c r="D5" s="420">
        <f>IF(Section1!B18=0,"",Section1!C18/Section1!B18)</f>
        <v>78289.92307692308</v>
      </c>
      <c r="E5" s="420">
        <f>IF(Section1!G18=0,"",Section1!H18/Section1!G18)</f>
        <v>78152.62903225806</v>
      </c>
      <c r="F5" s="425">
        <f>Section1!C18+Section1!H18</f>
        <v>9934308</v>
      </c>
      <c r="G5" s="420" t="str">
        <f>IF(Section2!E17-B5&lt;=0,"OK","CHECK")</f>
        <v>OK</v>
      </c>
      <c r="H5" s="419">
        <f>Section3!B10</f>
        <v>115</v>
      </c>
      <c r="I5" s="422">
        <f>Section3!C10</f>
        <v>9052730</v>
      </c>
      <c r="J5" s="420" t="str">
        <f>IF(Section3!E10&lt;0%,"CHECK",IF(Section3!E10&lt;16%,"OK","CHECK"))</f>
        <v>OK</v>
      </c>
      <c r="K5" s="420" t="str">
        <f>IF(Section4!F$80-B5=0,"OK","ERROR")</f>
        <v>OK</v>
      </c>
      <c r="L5" s="421">
        <f>Section4!S$80</f>
        <v>9950000</v>
      </c>
      <c r="M5" s="423">
        <f aca="true" t="shared" si="0" ref="M5:M10">L5-F5</f>
        <v>15692</v>
      </c>
      <c r="N5" s="424">
        <f aca="true" t="shared" si="1" ref="N5:N26">IF(F5=0,"",M5/F5)</f>
        <v>0.001579576554300511</v>
      </c>
      <c r="O5" s="424" t="str">
        <f aca="true" t="shared" si="2" ref="O5:O26">IF(N5="","",IF(ABS(N5*100)&lt;5,"OK","CHECK"))</f>
        <v>OK</v>
      </c>
    </row>
    <row r="6" spans="1:17" ht="15">
      <c r="A6" s="387" t="s">
        <v>29</v>
      </c>
      <c r="B6" s="419">
        <f>Section1!B19+Section1!G19</f>
        <v>102</v>
      </c>
      <c r="C6" s="420" t="str">
        <f>IF((SUM(Section1!D19:F19)+SUM(Section1!I19:K19))-B6=0,"OK","ERROR")</f>
        <v>OK</v>
      </c>
      <c r="D6" s="420">
        <f>IF(Section1!B19=0,"",Section1!C19/Section1!B19)</f>
        <v>62013.53571428572</v>
      </c>
      <c r="E6" s="420">
        <f>IF(Section1!G19=0,"",Section1!H19/Section1!G19)</f>
        <v>61913.34782608696</v>
      </c>
      <c r="F6" s="421">
        <f>Section1!C19+Section1!H19</f>
        <v>6320772</v>
      </c>
      <c r="G6" s="420" t="str">
        <f>IF(Section2!G17-B6&lt;=0,"OK","CHECK")</f>
        <v>OK</v>
      </c>
      <c r="H6" s="419">
        <f>Section3!B11</f>
        <v>70</v>
      </c>
      <c r="I6" s="422">
        <f>Section3!C11</f>
        <v>4187949</v>
      </c>
      <c r="J6" s="420" t="str">
        <f>IF(Section3!E11&lt;0%,"CHECK",IF(Section3!E11&lt;16%,"OK","CHECK"))</f>
        <v>OK</v>
      </c>
      <c r="K6" s="420" t="str">
        <f>IF(Section4!G$80-B6=0,"OK","ERROR")</f>
        <v>OK</v>
      </c>
      <c r="L6" s="421">
        <f>Section4!T$80</f>
        <v>6351500</v>
      </c>
      <c r="M6" s="423">
        <f t="shared" si="0"/>
        <v>30728</v>
      </c>
      <c r="N6" s="424">
        <f t="shared" si="1"/>
        <v>0.004861431483369437</v>
      </c>
      <c r="O6" s="424" t="str">
        <f t="shared" si="2"/>
        <v>OK</v>
      </c>
      <c r="Q6"/>
    </row>
    <row r="7" spans="1:15" ht="15">
      <c r="A7" s="387" t="s">
        <v>30</v>
      </c>
      <c r="B7" s="419">
        <f>Section1!B20+Section1!G20</f>
        <v>46</v>
      </c>
      <c r="C7" s="420" t="str">
        <f>IF((SUM(Section1!D20:F20)+SUM(Section1!I20:K20))-B7=0,"OK","ERROR")</f>
        <v>OK</v>
      </c>
      <c r="D7" s="420">
        <f>IF(Section1!B20=0,"",Section1!C20/Section1!B20)</f>
        <v>55163.166666666664</v>
      </c>
      <c r="E7" s="420">
        <f>IF(Section1!G20=0,"",Section1!H20/Section1!G20)</f>
        <v>58843.71428571428</v>
      </c>
      <c r="F7" s="421">
        <f>Section1!C20+Section1!H20</f>
        <v>2640561</v>
      </c>
      <c r="G7" s="420" t="str">
        <f>IF(Section2!I17-B7&lt;=0,"OK","CHECK")</f>
        <v>OK</v>
      </c>
      <c r="H7" s="419">
        <f>Section3!B12</f>
        <v>37</v>
      </c>
      <c r="I7" s="422">
        <f>Section3!C12</f>
        <v>2134832</v>
      </c>
      <c r="J7" s="420" t="str">
        <f>IF(Section3!E12&lt;0%,"CHECK",IF(Section3!E12&lt;16%,"OK","CHECK"))</f>
        <v>OK</v>
      </c>
      <c r="K7" s="420" t="str">
        <f>IF(Section4!H$80-B7=0,"OK","ERROR")</f>
        <v>OK</v>
      </c>
      <c r="L7" s="421">
        <f>Section4!U$80</f>
        <v>2647000</v>
      </c>
      <c r="M7" s="423">
        <f t="shared" si="0"/>
        <v>6439</v>
      </c>
      <c r="N7" s="424">
        <f t="shared" si="1"/>
        <v>0.0024384969709088334</v>
      </c>
      <c r="O7" s="424" t="str">
        <f t="shared" si="2"/>
        <v>OK</v>
      </c>
    </row>
    <row r="8" spans="1:15" ht="15">
      <c r="A8" s="387" t="s">
        <v>31</v>
      </c>
      <c r="B8" s="419">
        <f>Section1!B21+Section1!G21</f>
        <v>0</v>
      </c>
      <c r="C8" s="420" t="str">
        <f>IF((SUM(Section1!D21:F21)+SUM(Section1!I21:K21))-B8=0,"OK","ERROR")</f>
        <v>OK</v>
      </c>
      <c r="D8" s="420" t="str">
        <f>IF(Section1!B21=0,"",Section1!C21/Section1!B21)</f>
        <v/>
      </c>
      <c r="E8" s="420" t="str">
        <f>IF(Section1!G21=0,"",Section1!H21/Section1!G21)</f>
        <v/>
      </c>
      <c r="F8" s="421">
        <f>Section1!C21+Section1!H21</f>
        <v>0</v>
      </c>
      <c r="G8" s="420" t="str">
        <f>IF(Section2!K17-B8&lt;=0,"OK","CHECK")</f>
        <v>OK</v>
      </c>
      <c r="H8" s="419">
        <f>Section3!B13</f>
        <v>0</v>
      </c>
      <c r="I8" s="422">
        <f>Section3!C13</f>
        <v>0</v>
      </c>
      <c r="J8" s="420" t="str">
        <f>IF(Section3!E13&lt;0%,"CHECK",IF(Section3!E13&lt;16%,"OK","CHECK"))</f>
        <v>OK</v>
      </c>
      <c r="K8" s="420" t="str">
        <f>IF(Section4!I$80-B8=0,"OK","ERROR")</f>
        <v>OK</v>
      </c>
      <c r="L8" s="421">
        <f>Section4!V$80</f>
        <v>0</v>
      </c>
      <c r="M8" s="423">
        <f t="shared" si="0"/>
        <v>0</v>
      </c>
      <c r="N8" s="424" t="str">
        <f t="shared" si="1"/>
        <v/>
      </c>
      <c r="O8" s="424" t="str">
        <f t="shared" si="2"/>
        <v/>
      </c>
    </row>
    <row r="9" spans="1:15" ht="15">
      <c r="A9" s="387" t="s">
        <v>32</v>
      </c>
      <c r="B9" s="419">
        <f>Section1!B22+Section1!G22</f>
        <v>0</v>
      </c>
      <c r="C9" s="420" t="str">
        <f>IF((SUM(Section1!D22:F22)+SUM(Section1!I22:K22))-B9=0,"OK","ERROR")</f>
        <v>OK</v>
      </c>
      <c r="D9" s="420" t="str">
        <f>IF(Section1!B22=0,"",Section1!C22/Section1!B22)</f>
        <v/>
      </c>
      <c r="E9" s="420" t="str">
        <f>IF(Section1!G22=0,"",Section1!H22/Section1!G22)</f>
        <v/>
      </c>
      <c r="F9" s="421">
        <f>Section1!C22+Section1!H22</f>
        <v>0</v>
      </c>
      <c r="G9" s="420" t="str">
        <f>IF(Section2!M17-B9&lt;=0,"OK","CHECK")</f>
        <v>OK</v>
      </c>
      <c r="H9" s="419">
        <f>Section3!B14</f>
        <v>0</v>
      </c>
      <c r="I9" s="422">
        <f>Section3!C14</f>
        <v>0</v>
      </c>
      <c r="J9" s="420" t="str">
        <f>IF(Section3!E14&lt;0%,"CHECK",IF(Section3!E14&lt;16%,"OK","CHECK"))</f>
        <v>OK</v>
      </c>
      <c r="K9" s="420" t="str">
        <f>IF(Section4!J$80-B9=0,"OK","ERROR")</f>
        <v>OK</v>
      </c>
      <c r="L9" s="421">
        <f>Section4!W$80</f>
        <v>0</v>
      </c>
      <c r="M9" s="423">
        <f t="shared" si="0"/>
        <v>0</v>
      </c>
      <c r="N9" s="424" t="str">
        <f t="shared" si="1"/>
        <v/>
      </c>
      <c r="O9" s="424" t="str">
        <f t="shared" si="2"/>
        <v/>
      </c>
    </row>
    <row r="10" spans="1:15" ht="15.75" thickBot="1">
      <c r="A10" s="390" t="s">
        <v>33</v>
      </c>
      <c r="B10" s="419">
        <f>Section1!B23+Section1!G23</f>
        <v>356</v>
      </c>
      <c r="C10" s="420" t="str">
        <f>IF((SUM(Section1!D23:F23)+SUM(Section1!I23:K23))-B10=0,"OK","ERROR")</f>
        <v>OK</v>
      </c>
      <c r="D10" s="420">
        <f>IF(Section1!B23=0,"",Section1!C23/Section1!B23)</f>
        <v>78001.9191919192</v>
      </c>
      <c r="E10" s="420">
        <f>IF(Section1!G23=0,"",Section1!H23/Section1!G23)</f>
        <v>71462.99367088608</v>
      </c>
      <c r="F10" s="421">
        <f>Section1!C23+Section1!H23</f>
        <v>26735533</v>
      </c>
      <c r="G10" s="420"/>
      <c r="H10" s="419">
        <f>Section3!B15</f>
        <v>295</v>
      </c>
      <c r="I10" s="422">
        <f>Section3!C15</f>
        <v>22362800</v>
      </c>
      <c r="J10" s="420" t="str">
        <f>IF(Section3!E15&lt;0%,"CHECK",IF(Section3!E15&lt;16%,"OK","CHECK"))</f>
        <v>OK</v>
      </c>
      <c r="K10" s="426"/>
      <c r="L10" s="421">
        <f>SUM(L4:L9)</f>
        <v>26791500</v>
      </c>
      <c r="M10" s="423">
        <f t="shared" si="0"/>
        <v>55967</v>
      </c>
      <c r="N10" s="424">
        <f t="shared" si="1"/>
        <v>0.0020933564331782725</v>
      </c>
      <c r="O10" s="424" t="str">
        <f t="shared" si="2"/>
        <v>OK</v>
      </c>
    </row>
    <row r="11" spans="1:15" ht="15.75" thickBot="1">
      <c r="A11" s="427" t="s">
        <v>89</v>
      </c>
      <c r="B11" s="419"/>
      <c r="C11" s="420"/>
      <c r="D11" s="420"/>
      <c r="E11" s="420"/>
      <c r="F11" s="421"/>
      <c r="G11" s="428"/>
      <c r="H11" s="419"/>
      <c r="I11" s="429"/>
      <c r="J11" s="429"/>
      <c r="K11" s="429"/>
      <c r="L11" s="421"/>
      <c r="M11" s="423"/>
      <c r="N11" s="424"/>
      <c r="O11" s="424"/>
    </row>
    <row r="12" spans="1:15" ht="15">
      <c r="A12" s="384" t="s">
        <v>27</v>
      </c>
      <c r="B12" s="419">
        <f>Section1!B25+Section1!G25</f>
        <v>64</v>
      </c>
      <c r="C12" s="420" t="str">
        <f>IF((SUM(Section1!D25:F25)+SUM(Section1!I25:K25))-B12=0,"OK","ERROR")</f>
        <v>OK</v>
      </c>
      <c r="D12" s="420">
        <f>IF(Section1!B25=0,"",Section1!C25/Section1!B25)</f>
        <v>124678.57142857143</v>
      </c>
      <c r="E12" s="420">
        <f>IF(Section1!G25=0,"",Section1!H25/Section1!G25)</f>
        <v>116717.93333333333</v>
      </c>
      <c r="F12" s="421">
        <f>Section1!C25+Section1!H25</f>
        <v>7860019</v>
      </c>
      <c r="G12" s="420" t="str">
        <f>IF(Section2!C30-B12&lt;=0,"OK","CHECK")</f>
        <v>OK</v>
      </c>
      <c r="H12" s="419">
        <f>Section3!B19</f>
        <v>56</v>
      </c>
      <c r="I12" s="422">
        <f>Section3!C19</f>
        <v>6801691</v>
      </c>
      <c r="J12" s="420" t="str">
        <f>IF(Section3!E19&lt;0%,"CHECK",IF(Section3!E19&lt;16%,"OK","CHECK"))</f>
        <v>OK</v>
      </c>
      <c r="K12" s="420" t="str">
        <f>IF(Section4!K$80-B12=0,"OK","ERROR")</f>
        <v>OK</v>
      </c>
      <c r="L12" s="421">
        <f>Section4!X$80</f>
        <v>7859500</v>
      </c>
      <c r="M12" s="423">
        <f aca="true" t="shared" si="3" ref="M12:M18">L12-F12</f>
        <v>-519</v>
      </c>
      <c r="N12" s="424">
        <f t="shared" si="1"/>
        <v>-6.603037473573537E-05</v>
      </c>
      <c r="O12" s="424" t="str">
        <f t="shared" si="2"/>
        <v>OK</v>
      </c>
    </row>
    <row r="13" spans="1:15" ht="15">
      <c r="A13" s="387" t="s">
        <v>28</v>
      </c>
      <c r="B13" s="419">
        <f>Section1!B26+Section1!G26</f>
        <v>51</v>
      </c>
      <c r="C13" s="420" t="str">
        <f>IF((SUM(Section1!D26:F26)+SUM(Section1!I26:K26))-B13=0,"OK","ERROR")</f>
        <v>OK</v>
      </c>
      <c r="D13" s="420">
        <f>IF(Section1!B26=0,"",Section1!C26/Section1!B26)</f>
        <v>98012.52380952382</v>
      </c>
      <c r="E13" s="420">
        <f>IF(Section1!G26=0,"",Section1!H26/Section1!G26)</f>
        <v>99807.76666666666</v>
      </c>
      <c r="F13" s="421">
        <f>Section1!C26+Section1!H26</f>
        <v>5052496</v>
      </c>
      <c r="G13" s="420" t="str">
        <f>IF(Section2!E30-B13&lt;=0,"OK","CHECK")</f>
        <v>OK</v>
      </c>
      <c r="H13" s="419">
        <f>Section3!B20</f>
        <v>43</v>
      </c>
      <c r="I13" s="422">
        <f>Section3!C20</f>
        <v>4244728</v>
      </c>
      <c r="J13" s="420" t="str">
        <f>IF(Section3!E20&lt;0%,"CHECK",IF(Section3!E20&lt;16%,"OK","CHECK"))</f>
        <v>OK</v>
      </c>
      <c r="K13" s="420" t="str">
        <f>IF(Section4!L$80-B13=0,"OK","ERROR")</f>
        <v>OK</v>
      </c>
      <c r="L13" s="421">
        <f>Section4!Y$80</f>
        <v>5060500</v>
      </c>
      <c r="M13" s="423">
        <f t="shared" si="3"/>
        <v>8004</v>
      </c>
      <c r="N13" s="424">
        <f t="shared" si="1"/>
        <v>0.0015841675084948112</v>
      </c>
      <c r="O13" s="424" t="str">
        <f t="shared" si="2"/>
        <v>OK</v>
      </c>
    </row>
    <row r="14" spans="1:15" ht="15">
      <c r="A14" s="387" t="s">
        <v>29</v>
      </c>
      <c r="B14" s="419">
        <f>Section1!B27+Section1!G27</f>
        <v>54</v>
      </c>
      <c r="C14" s="420" t="str">
        <f>IF((SUM(Section1!D27:F27)+SUM(Section1!I27:K27))-B14=0,"OK","ERROR")</f>
        <v>OK</v>
      </c>
      <c r="D14" s="420">
        <f>IF(Section1!B27=0,"",Section1!C27/Section1!B27)</f>
        <v>83368.8</v>
      </c>
      <c r="E14" s="420">
        <f>IF(Section1!G27=0,"",Section1!H27/Section1!G27)</f>
        <v>78343.76470588235</v>
      </c>
      <c r="F14" s="421">
        <f>Section1!C27+Section1!H27</f>
        <v>4331064</v>
      </c>
      <c r="G14" s="420" t="str">
        <f>IF(Section2!G30-B14&lt;=0,"OK","CHECK")</f>
        <v>OK</v>
      </c>
      <c r="H14" s="419">
        <f>Section3!B21</f>
        <v>45</v>
      </c>
      <c r="I14" s="422">
        <f>Section3!C21</f>
        <v>3650058</v>
      </c>
      <c r="J14" s="420" t="str">
        <f>IF(Section3!E21&lt;0%,"CHECK",IF(Section3!E21&lt;16%,"OK","CHECK"))</f>
        <v>OK</v>
      </c>
      <c r="K14" s="420" t="str">
        <f>IF(Section4!M$80-B14=0,"OK","ERROR")</f>
        <v>OK</v>
      </c>
      <c r="L14" s="421">
        <f>Section4!Z$80</f>
        <v>4339500</v>
      </c>
      <c r="M14" s="423">
        <f t="shared" si="3"/>
        <v>8436</v>
      </c>
      <c r="N14" s="424">
        <f t="shared" si="1"/>
        <v>0.0019477892730285214</v>
      </c>
      <c r="O14" s="424" t="str">
        <f t="shared" si="2"/>
        <v>OK</v>
      </c>
    </row>
    <row r="15" spans="1:15" ht="15">
      <c r="A15" s="387" t="s">
        <v>30</v>
      </c>
      <c r="B15" s="419">
        <f>Section1!B28+Section1!G28</f>
        <v>23</v>
      </c>
      <c r="C15" s="420" t="str">
        <f>IF((SUM(Section1!D28:F28)+SUM(Section1!I28:K28))-B15=0,"OK","ERROR")</f>
        <v>OK</v>
      </c>
      <c r="D15" s="420">
        <f>IF(Section1!B28=0,"",Section1!C28/Section1!B28)</f>
        <v>65778.71428571429</v>
      </c>
      <c r="E15" s="420">
        <f>IF(Section1!G28=0,"",Section1!H28/Section1!G28)</f>
        <v>71602.0625</v>
      </c>
      <c r="F15" s="421">
        <f>Section1!C28+Section1!H28</f>
        <v>1606084</v>
      </c>
      <c r="G15" s="420" t="str">
        <f>IF(Section2!I30-B15&lt;=0,"OK","CHECK")</f>
        <v>OK</v>
      </c>
      <c r="H15" s="419">
        <f>Section3!B22</f>
        <v>20</v>
      </c>
      <c r="I15" s="422">
        <f>Section3!C22</f>
        <v>1396083</v>
      </c>
      <c r="J15" s="420" t="str">
        <f>IF(Section3!E22&lt;0%,"CHECK",IF(Section3!E22&lt;16%,"OK","CHECK"))</f>
        <v>OK</v>
      </c>
      <c r="K15" s="420" t="str">
        <f>IF(Section4!N$80-B15=0,"OK","ERROR")</f>
        <v>OK</v>
      </c>
      <c r="L15" s="421">
        <f>Section4!AA$80</f>
        <v>1631500</v>
      </c>
      <c r="M15" s="423">
        <f t="shared" si="3"/>
        <v>25416</v>
      </c>
      <c r="N15" s="424">
        <f t="shared" si="1"/>
        <v>0.015824826098759466</v>
      </c>
      <c r="O15" s="424" t="str">
        <f t="shared" si="2"/>
        <v>OK</v>
      </c>
    </row>
    <row r="16" spans="1:15" ht="15">
      <c r="A16" s="387" t="s">
        <v>31</v>
      </c>
      <c r="B16" s="419">
        <f>Section1!B29+Section1!G29</f>
        <v>0</v>
      </c>
      <c r="C16" s="420" t="str">
        <f>IF((SUM(Section1!D29:F29)+SUM(Section1!I29:K29))-B16=0,"OK","ERROR")</f>
        <v>OK</v>
      </c>
      <c r="D16" s="420" t="str">
        <f>IF(Section1!B29=0,"",Section1!C29/Section1!B29)</f>
        <v/>
      </c>
      <c r="E16" s="420" t="str">
        <f>IF(Section1!G29=0,"",Section1!H29/Section1!G29)</f>
        <v/>
      </c>
      <c r="F16" s="421">
        <f>Section1!C29+Section1!H29</f>
        <v>0</v>
      </c>
      <c r="G16" s="420" t="str">
        <f>IF(Section2!K30-B16&lt;=0,"OK","CHECK")</f>
        <v>OK</v>
      </c>
      <c r="H16" s="419">
        <f>Section3!B23</f>
        <v>0</v>
      </c>
      <c r="I16" s="422">
        <f>Section3!C23</f>
        <v>0</v>
      </c>
      <c r="J16" s="420" t="str">
        <f>IF(Section3!E23&lt;0%,"CHECK",IF(Section3!E23&lt;16%,"OK","CHECK"))</f>
        <v>OK</v>
      </c>
      <c r="K16" s="420" t="str">
        <f>IF(Section4!O$80-B16=0,"OK","ERROR")</f>
        <v>OK</v>
      </c>
      <c r="L16" s="421">
        <f>Section4!AB$80</f>
        <v>0</v>
      </c>
      <c r="M16" s="423">
        <f t="shared" si="3"/>
        <v>0</v>
      </c>
      <c r="N16" s="424" t="str">
        <f t="shared" si="1"/>
        <v/>
      </c>
      <c r="O16" s="424" t="str">
        <f t="shared" si="2"/>
        <v/>
      </c>
    </row>
    <row r="17" spans="1:15" ht="15">
      <c r="A17" s="387" t="s">
        <v>32</v>
      </c>
      <c r="B17" s="419">
        <f>Section1!B30+Section1!G30</f>
        <v>0</v>
      </c>
      <c r="C17" s="420" t="str">
        <f>IF((SUM(Section1!D30:F30)+SUM(Section1!I30:K30))-B17=0,"OK","ERROR")</f>
        <v>OK</v>
      </c>
      <c r="D17" s="420" t="str">
        <f>IF(Section1!B30=0,"",Section1!C30/Section1!B30)</f>
        <v/>
      </c>
      <c r="E17" s="420" t="str">
        <f>IF(Section1!G30=0,"",Section1!H30/Section1!G30)</f>
        <v/>
      </c>
      <c r="F17" s="421">
        <f>Section1!C30+Section1!H30</f>
        <v>0</v>
      </c>
      <c r="G17" s="420" t="str">
        <f>IF(Section2!M30-B17&lt;=0,"OK","CHECK")</f>
        <v>OK</v>
      </c>
      <c r="H17" s="419">
        <f>Section3!B24</f>
        <v>0</v>
      </c>
      <c r="I17" s="422">
        <f>Section3!C24</f>
        <v>0</v>
      </c>
      <c r="J17" s="420" t="str">
        <f>IF(Section3!E24&lt;0%,"CHECK",IF(Section3!E24&lt;16%,"OK","CHECK"))</f>
        <v>OK</v>
      </c>
      <c r="K17" s="420" t="str">
        <f>IF(Section4!P$80-B17=0,"OK","ERROR")</f>
        <v>OK</v>
      </c>
      <c r="L17" s="421">
        <f>Section4!AC$80</f>
        <v>0</v>
      </c>
      <c r="M17" s="423">
        <f t="shared" si="3"/>
        <v>0</v>
      </c>
      <c r="N17" s="424" t="str">
        <f t="shared" si="1"/>
        <v/>
      </c>
      <c r="O17" s="424" t="str">
        <f t="shared" si="2"/>
        <v/>
      </c>
    </row>
    <row r="18" spans="1:15" ht="15.75" thickBot="1">
      <c r="A18" s="390" t="s">
        <v>33</v>
      </c>
      <c r="B18" s="419">
        <f>Section1!B31+Section1!G31</f>
        <v>192</v>
      </c>
      <c r="C18" s="420" t="str">
        <f>IF((SUM(Section1!D31:F31)+SUM(Section1!I31:K31))-B18=0,"OK","ERROR")</f>
        <v>OK</v>
      </c>
      <c r="D18" s="420">
        <f>IF(Section1!B31=0,"",Section1!C31/Section1!B31)</f>
        <v>106137.52577319587</v>
      </c>
      <c r="E18" s="420">
        <f>IF(Section1!G31=0,"",Section1!H31/Section1!G31)</f>
        <v>90045.5052631579</v>
      </c>
      <c r="F18" s="421">
        <f>Section1!C31+Section1!H31</f>
        <v>18849663</v>
      </c>
      <c r="G18" s="420"/>
      <c r="H18" s="419">
        <f>Section3!B25</f>
        <v>164</v>
      </c>
      <c r="I18" s="422">
        <f>Section3!C25</f>
        <v>16092560</v>
      </c>
      <c r="J18" s="420" t="str">
        <f>IF(Section3!E25&lt;0%,"CHECK",IF(Section3!E25&lt;16%,"OK","CHECK"))</f>
        <v>OK</v>
      </c>
      <c r="K18" s="426"/>
      <c r="L18" s="421">
        <f>SUM(L12:L17)</f>
        <v>18891000</v>
      </c>
      <c r="M18" s="423">
        <f t="shared" si="3"/>
        <v>41337</v>
      </c>
      <c r="N18" s="424">
        <f t="shared" si="1"/>
        <v>0.002192983503206397</v>
      </c>
      <c r="O18" s="424" t="str">
        <f t="shared" si="2"/>
        <v>OK</v>
      </c>
    </row>
    <row r="19" spans="1:15" ht="15.75" thickBot="1">
      <c r="A19" s="430" t="s">
        <v>215</v>
      </c>
      <c r="B19" s="419"/>
      <c r="C19" s="420"/>
      <c r="D19" s="420"/>
      <c r="E19" s="420"/>
      <c r="F19" s="421"/>
      <c r="G19" s="428"/>
      <c r="H19" s="419"/>
      <c r="I19" s="429"/>
      <c r="J19" s="429"/>
      <c r="K19" s="429"/>
      <c r="L19" s="421"/>
      <c r="M19" s="423"/>
      <c r="N19" s="424"/>
      <c r="O19" s="424"/>
    </row>
    <row r="20" spans="1:15" ht="15">
      <c r="A20" s="384" t="s">
        <v>27</v>
      </c>
      <c r="B20" s="419">
        <f>Section1!B33+Section1!G33</f>
        <v>145</v>
      </c>
      <c r="C20" s="420" t="str">
        <f>IF((SUM(Section1!D33:F33)+SUM(Section1!I33:K33))-B20=0,"OK","ERROR")</f>
        <v>OK</v>
      </c>
      <c r="D20" s="420">
        <f>IF(Section1!B33=0,"",Section1!C33/Section1!B33)</f>
        <v>100817.75252514967</v>
      </c>
      <c r="E20" s="420">
        <f>IF(Section1!G33=0,"",Section1!H33/Section1!G33)</f>
        <v>91418.9017198157</v>
      </c>
      <c r="F20" s="421">
        <f>Section1!C33+Section1!H33</f>
        <v>14270816.636349345</v>
      </c>
      <c r="G20" s="420" t="str">
        <f>IF(Section2!C43-B20&lt;=0,"OK","CHECK")</f>
        <v>OK</v>
      </c>
      <c r="H20" s="419">
        <f>Section3!B29</f>
        <v>129</v>
      </c>
      <c r="I20" s="422">
        <f>Section3!C29</f>
        <v>12552308.909078542</v>
      </c>
      <c r="J20" s="420" t="str">
        <f>IF(Section3!E29&lt;0%,"CHECK",IF(Section3!E29&lt;16%,"OK","CHECK"))</f>
        <v>OK</v>
      </c>
      <c r="K20" s="420" t="str">
        <f>IF(SUM(Section4!E$80,Section4!K$80)-B20=0,"OK","ERROR")</f>
        <v>OK</v>
      </c>
      <c r="L20" s="421">
        <f>L4+(Section1!$K$41*L12)</f>
        <v>14273499.99998571</v>
      </c>
      <c r="M20" s="423">
        <f aca="true" t="shared" si="4" ref="M20:M26">L20-F20</f>
        <v>2683.3636363651603</v>
      </c>
      <c r="N20" s="424">
        <f t="shared" si="1"/>
        <v>0.0001880315405027584</v>
      </c>
      <c r="O20" s="424" t="str">
        <f t="shared" si="2"/>
        <v>OK</v>
      </c>
    </row>
    <row r="21" spans="1:15" ht="15">
      <c r="A21" s="387" t="s">
        <v>28</v>
      </c>
      <c r="B21" s="419">
        <f>Section1!B34+Section1!G34</f>
        <v>178</v>
      </c>
      <c r="C21" s="420" t="str">
        <f>IF((SUM(Section1!D34:F34)+SUM(Section1!I34:K34))-B21=0,"OK","ERROR")</f>
        <v>OK</v>
      </c>
      <c r="D21" s="420">
        <f>IF(Section1!B34=0,"",Section1!C34/Section1!B34)</f>
        <v>78754.3995771235</v>
      </c>
      <c r="E21" s="420">
        <f>IF(Section1!G34=0,"",Section1!H34/Section1!G34)</f>
        <v>79296.63043472343</v>
      </c>
      <c r="F21" s="421">
        <f>Section1!C34+Section1!H34</f>
        <v>14068168.363627177</v>
      </c>
      <c r="G21" s="420" t="str">
        <f>IF(Section2!E43-B21&lt;=0,"OK","CHECK")</f>
        <v>OK</v>
      </c>
      <c r="H21" s="419">
        <f>Section3!B30</f>
        <v>158</v>
      </c>
      <c r="I21" s="422">
        <f>Section3!C30</f>
        <v>12525689.272719555</v>
      </c>
      <c r="J21" s="420" t="str">
        <f>IF(Section3!E30&lt;0%,"CHECK",IF(Section3!E30&lt;16%,"OK","CHECK"))</f>
        <v>OK</v>
      </c>
      <c r="K21" s="420" t="str">
        <f>IF(SUM(Section4!F$80,Section4!L$80)-B21=0,"OK","ERROR")</f>
        <v>OK</v>
      </c>
      <c r="L21" s="421">
        <f>L5+(Section1!$K$41*L13)</f>
        <v>14090409.09089989</v>
      </c>
      <c r="M21" s="423">
        <f t="shared" si="4"/>
        <v>22240.727272713557</v>
      </c>
      <c r="N21" s="424">
        <f t="shared" si="1"/>
        <v>0.0015809255830500496</v>
      </c>
      <c r="O21" s="424" t="str">
        <f t="shared" si="2"/>
        <v>OK</v>
      </c>
    </row>
    <row r="22" spans="1:15" ht="15">
      <c r="A22" s="387" t="s">
        <v>29</v>
      </c>
      <c r="B22" s="419">
        <f>Section1!B35+Section1!G35</f>
        <v>156</v>
      </c>
      <c r="C22" s="420" t="str">
        <f>IF((SUM(Section1!D35:F35)+SUM(Section1!I35:K35))-B22=0,"OK","ERROR")</f>
        <v>OK</v>
      </c>
      <c r="D22" s="420">
        <f>IF(Section1!B35=0,"",Section1!C35/Section1!B35)</f>
        <v>63644.404306180215</v>
      </c>
      <c r="E22" s="420">
        <f>IF(Section1!G35=0,"",Section1!H35/Section1!G35)</f>
        <v>62842.4386363031</v>
      </c>
      <c r="F22" s="421">
        <f>Section1!C35+Section1!H35</f>
        <v>9864369.818173945</v>
      </c>
      <c r="G22" s="420" t="str">
        <f>IF(Section2!G43-B22&lt;=0,"OK","CHECK")</f>
        <v>OK</v>
      </c>
      <c r="H22" s="419">
        <f>Section3!B31</f>
        <v>115</v>
      </c>
      <c r="I22" s="422">
        <f>Section3!C31</f>
        <v>7174360.090902455</v>
      </c>
      <c r="J22" s="420" t="str">
        <f>IF(Section3!E31&lt;0%,"CHECK",IF(Section3!E31&lt;16%,"OK","CHECK"))</f>
        <v>OK</v>
      </c>
      <c r="K22" s="420" t="str">
        <f>IF(SUM(Section4!G$80,Section4!M$80)-B22=0,"OK","ERROR")</f>
        <v>OK</v>
      </c>
      <c r="L22" s="421">
        <f>L6+(Section1!$K$41*L14)</f>
        <v>9901999.99999211</v>
      </c>
      <c r="M22" s="423">
        <f t="shared" si="4"/>
        <v>37630.181818164885</v>
      </c>
      <c r="N22" s="424">
        <f t="shared" si="1"/>
        <v>0.003814757811374396</v>
      </c>
      <c r="O22" s="424" t="str">
        <f t="shared" si="2"/>
        <v>OK</v>
      </c>
    </row>
    <row r="23" spans="1:15" ht="15">
      <c r="A23" s="387" t="s">
        <v>30</v>
      </c>
      <c r="B23" s="419">
        <f>Section1!B36+Section1!G36</f>
        <v>69</v>
      </c>
      <c r="C23" s="420" t="str">
        <f>IF((SUM(Section1!D36:F36)+SUM(Section1!I36:K36))-B23=0,"OK","ERROR")</f>
        <v>OK</v>
      </c>
      <c r="D23" s="420">
        <f>IF(Section1!B36=0,"",Section1!C36/Section1!B36)</f>
        <v>54786.78545451197</v>
      </c>
      <c r="E23" s="420">
        <f>IF(Section1!G36=0,"",Section1!H36/Section1!G36)</f>
        <v>58749.09297515927</v>
      </c>
      <c r="F23" s="421">
        <f>Section1!C36+Section1!H36</f>
        <v>3954629.727269807</v>
      </c>
      <c r="G23" s="420" t="str">
        <f>IF(Section2!I43-B23&lt;=0,"OK","CHECK")</f>
        <v>OK</v>
      </c>
      <c r="H23" s="419">
        <f>Section3!B32</f>
        <v>57</v>
      </c>
      <c r="I23" s="422">
        <f>Section3!C32</f>
        <v>3277081.7272701887</v>
      </c>
      <c r="J23" s="420" t="str">
        <f>IF(Section3!E32&lt;0%,"CHECK",IF(Section3!E32&lt;16%,"OK","CHECK"))</f>
        <v>OK</v>
      </c>
      <c r="K23" s="420" t="str">
        <f>IF(SUM(Section4!H$80,Section4!N$80)-B23=0,"OK","ERROR")</f>
        <v>OK</v>
      </c>
      <c r="L23" s="421">
        <f>L7+(Section1!$K$41*L15)</f>
        <v>3981863.63636067</v>
      </c>
      <c r="M23" s="423">
        <f t="shared" si="4"/>
        <v>27233.909090863075</v>
      </c>
      <c r="N23" s="424">
        <f t="shared" si="1"/>
        <v>0.006886588876593712</v>
      </c>
      <c r="O23" s="424" t="str">
        <f t="shared" si="2"/>
        <v>OK</v>
      </c>
    </row>
    <row r="24" spans="1:15" ht="15">
      <c r="A24" s="387" t="s">
        <v>31</v>
      </c>
      <c r="B24" s="419">
        <f>Section1!B37+Section1!G37</f>
        <v>0</v>
      </c>
      <c r="C24" s="420" t="str">
        <f>IF((SUM(Section1!D37:F37)+SUM(Section1!I37:K37))-B24=0,"OK","ERROR")</f>
        <v>OK</v>
      </c>
      <c r="D24" s="420" t="str">
        <f>IF(Section1!B37=0,"",Section1!C37/Section1!B37)</f>
        <v/>
      </c>
      <c r="E24" s="420" t="str">
        <f>IF(Section1!G37=0,"",Section1!H37/Section1!G37)</f>
        <v/>
      </c>
      <c r="F24" s="421">
        <f>Section1!C37+Section1!H37</f>
        <v>0</v>
      </c>
      <c r="G24" s="420" t="str">
        <f>IF(Section2!K43-B24&lt;=0,"OK","CHECK")</f>
        <v>OK</v>
      </c>
      <c r="H24" s="419">
        <f>Section3!B33</f>
        <v>0</v>
      </c>
      <c r="I24" s="422">
        <f>Section3!C33</f>
        <v>0</v>
      </c>
      <c r="J24" s="420" t="str">
        <f>IF(Section3!E33&lt;0%,"CHECK",IF(Section3!E33&lt;16%,"OK","CHECK"))</f>
        <v>OK</v>
      </c>
      <c r="K24" s="420" t="str">
        <f>IF(SUM(Section4!I$80,Section4!O$80)-B24=0,"OK","ERROR")</f>
        <v>OK</v>
      </c>
      <c r="L24" s="421">
        <f>L8+(Section1!$K$41*L16)</f>
        <v>0</v>
      </c>
      <c r="M24" s="423">
        <f t="shared" si="4"/>
        <v>0</v>
      </c>
      <c r="N24" s="424" t="str">
        <f t="shared" si="1"/>
        <v/>
      </c>
      <c r="O24" s="424" t="str">
        <f t="shared" si="2"/>
        <v/>
      </c>
    </row>
    <row r="25" spans="1:15" ht="15">
      <c r="A25" s="387" t="s">
        <v>32</v>
      </c>
      <c r="B25" s="419">
        <f>Section1!B38+Section1!G38</f>
        <v>0</v>
      </c>
      <c r="C25" s="420" t="str">
        <f>IF((SUM(Section1!D38:F38)+SUM(Section1!I38:K38))-B25=0,"OK","ERROR")</f>
        <v>OK</v>
      </c>
      <c r="D25" s="420" t="str">
        <f>IF(Section1!B38=0,"",Section1!C38/Section1!B38)</f>
        <v/>
      </c>
      <c r="E25" s="420" t="str">
        <f>IF(Section1!G38=0,"",Section1!H38/Section1!G38)</f>
        <v/>
      </c>
      <c r="F25" s="421">
        <f>Section1!C38+Section1!H38</f>
        <v>0</v>
      </c>
      <c r="G25" s="420" t="str">
        <f>IF(Section2!M43-B25&lt;=0,"OK","CHECK")</f>
        <v>OK</v>
      </c>
      <c r="H25" s="419">
        <f>Section3!B34</f>
        <v>0</v>
      </c>
      <c r="I25" s="422">
        <f>Section3!C34</f>
        <v>0</v>
      </c>
      <c r="J25" s="420" t="str">
        <f>IF(Section3!E34&lt;0%,"CHECK",IF(Section3!E34&lt;16%,"OK","CHECK"))</f>
        <v>OK</v>
      </c>
      <c r="K25" s="420" t="str">
        <f>IF(SUM(Section4!J$80,Section4!P$80)-B25=0,"OK","ERROR")</f>
        <v>OK</v>
      </c>
      <c r="L25" s="421">
        <f>L9+(Section1!$K$41*L17)</f>
        <v>0</v>
      </c>
      <c r="M25" s="423">
        <f t="shared" si="4"/>
        <v>0</v>
      </c>
      <c r="N25" s="424" t="str">
        <f t="shared" si="1"/>
        <v/>
      </c>
      <c r="O25" s="424" t="str">
        <f t="shared" si="2"/>
        <v/>
      </c>
    </row>
    <row r="26" spans="1:15" ht="15.75" thickBot="1">
      <c r="A26" s="390" t="s">
        <v>33</v>
      </c>
      <c r="B26" s="419">
        <f>Section1!B39+Section1!G39</f>
        <v>548</v>
      </c>
      <c r="C26" s="420" t="str">
        <f>IF((SUM(Section1!D39:F39)+SUM(Section1!I39:K39))-B26=0,"OK","ERROR")</f>
        <v>OK</v>
      </c>
      <c r="D26" s="420">
        <f>IF(Section1!B39=0,"",Section1!C39/Section1!B39)</f>
        <v>80907.93220332636</v>
      </c>
      <c r="E26" s="420">
        <f>IF(Section1!G39=0,"",Section1!H39/Section1!G39)</f>
        <v>72293.06144442288</v>
      </c>
      <c r="F26" s="421">
        <f>Section1!C39+Section1!H39</f>
        <v>42157984.54542027</v>
      </c>
      <c r="G26" s="419"/>
      <c r="H26" s="419">
        <f>Section3!B35</f>
        <v>459</v>
      </c>
      <c r="I26" s="422">
        <f>Section3!C35</f>
        <v>35529439.99997074</v>
      </c>
      <c r="J26" s="420" t="str">
        <f>IF(Section3!E35&lt;0%,"CHECK",IF(Section3!E35&lt;16%,"OK","CHECK"))</f>
        <v>OK</v>
      </c>
      <c r="K26" s="426"/>
      <c r="L26" s="421">
        <f>SUM(L20:L25)</f>
        <v>42247772.72723838</v>
      </c>
      <c r="M26" s="423">
        <f t="shared" si="4"/>
        <v>89788.18181811273</v>
      </c>
      <c r="N26" s="424">
        <f t="shared" si="1"/>
        <v>0.002129802522257119</v>
      </c>
      <c r="O26" s="424" t="str">
        <f t="shared" si="2"/>
        <v>OK</v>
      </c>
    </row>
    <row r="27" ht="15">
      <c r="A27" s="431"/>
    </row>
    <row r="28" ht="15">
      <c r="A28" s="432"/>
    </row>
  </sheetData>
  <sheetProtection sheet="1" objects="1" scenarios="1"/>
  <mergeCells count="3">
    <mergeCell ref="A1:L1"/>
    <mergeCell ref="B2:F2"/>
    <mergeCell ref="H2:J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6:O29"/>
  <sheetViews>
    <sheetView tabSelected="1" workbookViewId="0" topLeftCell="A1">
      <selection activeCell="K30" sqref="K30"/>
    </sheetView>
  </sheetViews>
  <sheetFormatPr defaultColWidth="9.140625" defaultRowHeight="15"/>
  <sheetData>
    <row r="6" spans="2:15" ht="15">
      <c r="B6" s="463" t="s">
        <v>216</v>
      </c>
      <c r="C6" s="464"/>
      <c r="D6" s="464"/>
      <c r="E6" s="464"/>
      <c r="F6" s="464"/>
      <c r="G6" s="464"/>
      <c r="H6" s="464"/>
      <c r="I6" s="464"/>
      <c r="J6" s="464"/>
      <c r="K6" s="464"/>
      <c r="L6" s="433"/>
      <c r="M6" s="433"/>
      <c r="N6" s="433"/>
      <c r="O6" s="433"/>
    </row>
    <row r="7" spans="2:15" ht="15">
      <c r="B7" s="464"/>
      <c r="C7" s="464"/>
      <c r="D7" s="464"/>
      <c r="E7" s="464"/>
      <c r="F7" s="464"/>
      <c r="G7" s="464"/>
      <c r="H7" s="464"/>
      <c r="I7" s="464"/>
      <c r="J7" s="464"/>
      <c r="K7" s="464"/>
      <c r="L7" s="433"/>
      <c r="M7" s="433"/>
      <c r="N7" s="433"/>
      <c r="O7" s="433"/>
    </row>
    <row r="8" spans="2:15" ht="15">
      <c r="B8" s="464"/>
      <c r="C8" s="464"/>
      <c r="D8" s="464"/>
      <c r="E8" s="464"/>
      <c r="F8" s="464"/>
      <c r="G8" s="464"/>
      <c r="H8" s="464"/>
      <c r="I8" s="464"/>
      <c r="J8" s="464"/>
      <c r="K8" s="464"/>
      <c r="L8" s="433"/>
      <c r="M8" s="433"/>
      <c r="N8" s="433"/>
      <c r="O8" s="433"/>
    </row>
    <row r="9" spans="2:15" ht="15">
      <c r="B9" s="464"/>
      <c r="C9" s="464"/>
      <c r="D9" s="464"/>
      <c r="E9" s="464"/>
      <c r="F9" s="464"/>
      <c r="G9" s="464"/>
      <c r="H9" s="464"/>
      <c r="I9" s="464"/>
      <c r="J9" s="464"/>
      <c r="K9" s="464"/>
      <c r="L9" s="433"/>
      <c r="M9" s="433"/>
      <c r="N9" s="433"/>
      <c r="O9" s="433"/>
    </row>
    <row r="10" spans="2:15" ht="15">
      <c r="B10" s="464"/>
      <c r="C10" s="464"/>
      <c r="D10" s="464"/>
      <c r="E10" s="464"/>
      <c r="F10" s="464"/>
      <c r="G10" s="464"/>
      <c r="H10" s="464"/>
      <c r="I10" s="464"/>
      <c r="J10" s="464"/>
      <c r="K10" s="464"/>
      <c r="L10" s="433"/>
      <c r="M10" s="433"/>
      <c r="N10" s="433"/>
      <c r="O10" s="433"/>
    </row>
    <row r="11" spans="2:15" ht="15">
      <c r="B11" s="464"/>
      <c r="C11" s="464"/>
      <c r="D11" s="464"/>
      <c r="E11" s="464"/>
      <c r="F11" s="464"/>
      <c r="G11" s="464"/>
      <c r="H11" s="464"/>
      <c r="I11" s="464"/>
      <c r="J11" s="464"/>
      <c r="K11" s="464"/>
      <c r="L11" s="433"/>
      <c r="M11" s="433"/>
      <c r="N11" s="433"/>
      <c r="O11" s="433"/>
    </row>
    <row r="12" spans="2:15" ht="15">
      <c r="B12" s="464"/>
      <c r="C12" s="464"/>
      <c r="D12" s="464"/>
      <c r="E12" s="464"/>
      <c r="F12" s="464"/>
      <c r="G12" s="464"/>
      <c r="H12" s="464"/>
      <c r="I12" s="464"/>
      <c r="J12" s="464"/>
      <c r="K12" s="464"/>
      <c r="L12" s="433"/>
      <c r="M12" s="433"/>
      <c r="N12" s="433"/>
      <c r="O12" s="433"/>
    </row>
    <row r="13" spans="2:15" ht="15">
      <c r="B13" s="433"/>
      <c r="C13" s="433"/>
      <c r="D13" s="433"/>
      <c r="E13" s="433"/>
      <c r="F13" s="433"/>
      <c r="G13" s="433"/>
      <c r="H13" s="433"/>
      <c r="I13" s="433"/>
      <c r="J13" s="433"/>
      <c r="K13" s="433"/>
      <c r="L13" s="433"/>
      <c r="M13" s="433"/>
      <c r="N13" s="433"/>
      <c r="O13" s="433"/>
    </row>
    <row r="14" spans="2:15" ht="15">
      <c r="B14" s="433"/>
      <c r="C14" s="433"/>
      <c r="D14" s="433"/>
      <c r="E14" s="433"/>
      <c r="F14" s="433"/>
      <c r="G14" s="433"/>
      <c r="H14" s="433"/>
      <c r="I14" s="433"/>
      <c r="J14" s="433"/>
      <c r="K14" s="433"/>
      <c r="L14" s="433"/>
      <c r="M14" s="433"/>
      <c r="N14" s="433"/>
      <c r="O14" s="433"/>
    </row>
    <row r="15" spans="2:15" ht="15">
      <c r="B15" s="433"/>
      <c r="C15" s="433"/>
      <c r="D15" s="433"/>
      <c r="E15" s="433"/>
      <c r="F15" s="433"/>
      <c r="G15" s="433"/>
      <c r="H15" s="433"/>
      <c r="I15" s="433"/>
      <c r="J15" s="433"/>
      <c r="K15" s="433"/>
      <c r="L15" s="433"/>
      <c r="M15" s="433"/>
      <c r="N15" s="433"/>
      <c r="O15" s="433"/>
    </row>
    <row r="16" spans="2:15" ht="15">
      <c r="B16" s="433"/>
      <c r="C16" s="433"/>
      <c r="D16" s="433"/>
      <c r="E16" s="433"/>
      <c r="F16" s="433"/>
      <c r="G16" s="433"/>
      <c r="H16" s="433"/>
      <c r="I16" s="433"/>
      <c r="J16" s="433"/>
      <c r="K16" s="433"/>
      <c r="L16" s="433"/>
      <c r="M16" s="433"/>
      <c r="N16" s="433"/>
      <c r="O16" s="433"/>
    </row>
    <row r="17" spans="2:15" ht="15">
      <c r="B17" s="433"/>
      <c r="C17" s="433"/>
      <c r="D17" s="433"/>
      <c r="E17" s="433"/>
      <c r="F17" s="433"/>
      <c r="G17" s="433"/>
      <c r="H17" s="433"/>
      <c r="I17" s="433"/>
      <c r="J17" s="433"/>
      <c r="K17" s="433"/>
      <c r="L17" s="433"/>
      <c r="M17" s="433"/>
      <c r="N17" s="433"/>
      <c r="O17" s="433"/>
    </row>
    <row r="18" spans="2:15" ht="15">
      <c r="B18" s="433"/>
      <c r="C18" s="433"/>
      <c r="D18" s="433"/>
      <c r="E18" s="433"/>
      <c r="F18" s="433"/>
      <c r="G18" s="433"/>
      <c r="H18" s="433"/>
      <c r="I18" s="433"/>
      <c r="J18" s="433"/>
      <c r="K18" s="433"/>
      <c r="L18" s="433"/>
      <c r="M18" s="433"/>
      <c r="N18" s="433"/>
      <c r="O18" s="433"/>
    </row>
    <row r="19" spans="2:15" ht="15">
      <c r="B19" s="433"/>
      <c r="C19" s="433"/>
      <c r="D19" s="433"/>
      <c r="E19" s="433"/>
      <c r="F19" s="433"/>
      <c r="G19" s="433"/>
      <c r="H19" s="433"/>
      <c r="I19" s="433"/>
      <c r="J19" s="433"/>
      <c r="K19" s="433"/>
      <c r="L19" s="433"/>
      <c r="M19" s="433"/>
      <c r="N19" s="433"/>
      <c r="O19" s="433"/>
    </row>
    <row r="20" spans="2:15" ht="15">
      <c r="B20" s="433"/>
      <c r="C20" s="433"/>
      <c r="D20" s="433"/>
      <c r="E20" s="433"/>
      <c r="F20" s="433"/>
      <c r="G20" s="433"/>
      <c r="H20" s="433"/>
      <c r="I20" s="433"/>
      <c r="J20" s="433"/>
      <c r="K20" s="433"/>
      <c r="L20" s="433"/>
      <c r="M20" s="433"/>
      <c r="N20" s="433"/>
      <c r="O20" s="433"/>
    </row>
    <row r="21" spans="2:15" ht="15">
      <c r="B21" s="433"/>
      <c r="C21" s="433"/>
      <c r="D21" s="433"/>
      <c r="E21" s="433"/>
      <c r="F21" s="433"/>
      <c r="G21" s="433"/>
      <c r="H21" s="433"/>
      <c r="I21" s="433"/>
      <c r="J21" s="433"/>
      <c r="K21" s="433"/>
      <c r="L21" s="433"/>
      <c r="M21" s="433"/>
      <c r="N21" s="433"/>
      <c r="O21" s="433"/>
    </row>
    <row r="22" spans="2:15" ht="15">
      <c r="B22" s="433"/>
      <c r="C22" s="433"/>
      <c r="D22" s="433"/>
      <c r="E22" s="433"/>
      <c r="F22" s="433"/>
      <c r="G22" s="433"/>
      <c r="H22" s="433"/>
      <c r="I22" s="433"/>
      <c r="J22" s="433"/>
      <c r="K22" s="433"/>
      <c r="L22" s="433"/>
      <c r="M22" s="433"/>
      <c r="N22" s="433"/>
      <c r="O22" s="433"/>
    </row>
    <row r="23" spans="2:15" ht="15">
      <c r="B23" s="433"/>
      <c r="C23" s="433"/>
      <c r="D23" s="433"/>
      <c r="E23" s="433"/>
      <c r="F23" s="433"/>
      <c r="G23" s="433"/>
      <c r="H23" s="433"/>
      <c r="I23" s="433"/>
      <c r="J23" s="433"/>
      <c r="K23" s="433"/>
      <c r="L23" s="433"/>
      <c r="M23" s="433"/>
      <c r="N23" s="433"/>
      <c r="O23" s="433"/>
    </row>
    <row r="24" spans="2:15" ht="15">
      <c r="B24" s="433"/>
      <c r="C24" s="433"/>
      <c r="D24" s="433"/>
      <c r="E24" s="433"/>
      <c r="F24" s="433"/>
      <c r="G24" s="433"/>
      <c r="H24" s="433"/>
      <c r="I24" s="433"/>
      <c r="J24" s="433"/>
      <c r="K24" s="433"/>
      <c r="L24" s="433"/>
      <c r="M24" s="433"/>
      <c r="N24" s="433"/>
      <c r="O24" s="433"/>
    </row>
    <row r="25" spans="2:15" ht="15">
      <c r="B25" s="433"/>
      <c r="C25" s="433"/>
      <c r="D25" s="433"/>
      <c r="E25" s="433"/>
      <c r="F25" s="433"/>
      <c r="G25" s="433"/>
      <c r="H25" s="433"/>
      <c r="I25" s="433"/>
      <c r="J25" s="433"/>
      <c r="K25" s="433"/>
      <c r="L25" s="433"/>
      <c r="M25" s="433"/>
      <c r="N25" s="433"/>
      <c r="O25" s="433"/>
    </row>
    <row r="26" spans="2:15" ht="15">
      <c r="B26" s="433"/>
      <c r="C26" s="433"/>
      <c r="D26" s="433"/>
      <c r="E26" s="433"/>
      <c r="F26" s="433"/>
      <c r="G26" s="433"/>
      <c r="H26" s="433"/>
      <c r="I26" s="433"/>
      <c r="J26" s="433"/>
      <c r="K26" s="433"/>
      <c r="L26" s="433"/>
      <c r="M26" s="433"/>
      <c r="N26" s="433"/>
      <c r="O26" s="433"/>
    </row>
    <row r="27" spans="2:15" ht="15">
      <c r="B27" s="433"/>
      <c r="C27" s="433"/>
      <c r="D27" s="433"/>
      <c r="E27" s="433"/>
      <c r="F27" s="433"/>
      <c r="G27" s="433"/>
      <c r="H27" s="433"/>
      <c r="I27" s="433"/>
      <c r="J27" s="433"/>
      <c r="K27" s="433"/>
      <c r="L27" s="433"/>
      <c r="M27" s="433"/>
      <c r="N27" s="433"/>
      <c r="O27" s="433"/>
    </row>
    <row r="28" spans="2:15" ht="15">
      <c r="B28" s="433"/>
      <c r="C28" s="433"/>
      <c r="D28" s="433"/>
      <c r="E28" s="433"/>
      <c r="F28" s="433"/>
      <c r="G28" s="433"/>
      <c r="H28" s="433"/>
      <c r="I28" s="433"/>
      <c r="J28" s="433"/>
      <c r="K28" s="433"/>
      <c r="L28" s="433"/>
      <c r="M28" s="433"/>
      <c r="N28" s="433"/>
      <c r="O28" s="433"/>
    </row>
    <row r="29" spans="2:15" ht="15">
      <c r="B29" s="433"/>
      <c r="C29" s="433"/>
      <c r="D29" s="433"/>
      <c r="E29" s="433"/>
      <c r="F29" s="433"/>
      <c r="G29" s="433"/>
      <c r="H29" s="433"/>
      <c r="I29" s="433"/>
      <c r="J29" s="433"/>
      <c r="K29" s="433"/>
      <c r="L29" s="433"/>
      <c r="M29" s="433"/>
      <c r="N29" s="433"/>
      <c r="O29" s="433"/>
    </row>
  </sheetData>
  <sheetProtection password="8AD2" sheet="1" objects="1" scenarios="1"/>
  <mergeCells count="1">
    <mergeCell ref="B6:K12"/>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FB64799CBEEF4BAC66292ED4D00166" ma:contentTypeVersion="2" ma:contentTypeDescription="Create a new document." ma:contentTypeScope="" ma:versionID="43a55f0783ace8dd4e1a08df8fb80687">
  <xsd:schema xmlns:xsd="http://www.w3.org/2001/XMLSchema" xmlns:xs="http://www.w3.org/2001/XMLSchema" xmlns:p="http://schemas.microsoft.com/office/2006/metadata/properties" xmlns:ns2="http://schemas.microsoft.com/sharepoint/v3/fields" xmlns:ns3="cf120cd3-794d-4bc1-b6f0-daa3f34ae6f5" targetNamespace="http://schemas.microsoft.com/office/2006/metadata/properties" ma:root="true" ma:fieldsID="33d00412c1d19d9ec460832357a98cb4" ns2:_="" ns3:_="">
    <xsd:import namespace="http://schemas.microsoft.com/sharepoint/v3/fields"/>
    <xsd:import namespace="cf120cd3-794d-4bc1-b6f0-daa3f34ae6f5"/>
    <xsd:element name="properties">
      <xsd:complexType>
        <xsd:sequence>
          <xsd:element name="documentManagement">
            <xsd:complexType>
              <xsd:all>
                <xsd:element ref="ns2:_Statu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cf120cd3-794d-4bc1-b6f0-daa3f34ae6f5"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9"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786213-A2AF-49FF-AC6D-E89F67F23F78}">
  <ds:schemaRefs>
    <ds:schemaRef ds:uri="http://schemas.microsoft.com/sharepoint/events"/>
  </ds:schemaRefs>
</ds:datastoreItem>
</file>

<file path=customXml/itemProps2.xml><?xml version="1.0" encoding="utf-8"?>
<ds:datastoreItem xmlns:ds="http://schemas.openxmlformats.org/officeDocument/2006/customXml" ds:itemID="{31C17C68-657D-497D-B772-E16837DB005D}">
  <ds:schemaRefs>
    <ds:schemaRef ds:uri="http://schemas.microsoft.com/sharepoint/v3/contenttype/forms"/>
  </ds:schemaRefs>
</ds:datastoreItem>
</file>

<file path=customXml/itemProps3.xml><?xml version="1.0" encoding="utf-8"?>
<ds:datastoreItem xmlns:ds="http://schemas.openxmlformats.org/officeDocument/2006/customXml" ds:itemID="{29A76D0E-346F-44E2-8DD0-F571174FEE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cf120cd3-794d-4bc1-b6f0-daa3f34ae6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Akhilesh Gautam</dc:creator>
  <cp:keywords/>
  <dc:description>Updated1.7.7 UAT</dc:description>
  <cp:lastModifiedBy>Lisa</cp:lastModifiedBy>
  <dcterms:created xsi:type="dcterms:W3CDTF">2012-09-05T14:57:20Z</dcterms:created>
  <dcterms:modified xsi:type="dcterms:W3CDTF">2017-02-01T14:43:07Z</dcterms:modified>
  <cp:category/>
  <cp:version/>
  <cp:contentType/>
  <cp:contentStatus>Published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0x010100DBFB64799CBEEF4BAC66292ED4D00166</vt:lpwstr>
  </property>
  <property fmtid="{D5CDD505-2E9C-101B-9397-08002B2CF9AE}" pid="3" name="_dlc_DocIdItemGuid">
    <vt:lpwstr>0dd22e17-ed0d-4928-9f8f-829bb1e9ae10</vt:lpwstr>
  </property>
  <property fmtid="{D5CDD505-2E9C-101B-9397-08002B2CF9AE}" pid="4" name="_dlc_DocId">
    <vt:lpwstr>6D7VEE6MMF3J-15-19</vt:lpwstr>
  </property>
  <property fmtid="{D5CDD505-2E9C-101B-9397-08002B2CF9AE}" pid="5" name="_dlc_DocIdUrl">
    <vt:lpwstr>http://sharepoint/sites/Projects/AAUP/_layouts/DocIdRedir.aspx?ID=6D7VEE6MMF3J-15-19, 6D7VEE6MMF3J-15-19</vt:lpwstr>
  </property>
  <property fmtid="{D5CDD505-2E9C-101B-9397-08002B2CF9AE}" pid="6" name="_Status">
    <vt:lpwstr>Not Started</vt:lpwstr>
  </property>
</Properties>
</file>